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9720" windowHeight="6360" tabRatio="836" activeTab="0"/>
  </bookViews>
  <sheets>
    <sheet name="ORÇAMENTO" sheetId="1" r:id="rId1"/>
  </sheets>
  <definedNames/>
  <calcPr fullCalcOnLoad="1"/>
</workbook>
</file>

<file path=xl/sharedStrings.xml><?xml version="1.0" encoding="utf-8"?>
<sst xmlns="http://schemas.openxmlformats.org/spreadsheetml/2006/main" count="138" uniqueCount="106">
  <si>
    <t>ÍTEM</t>
  </si>
  <si>
    <t xml:space="preserve">  DISCRIMINAÇÃO</t>
  </si>
  <si>
    <t xml:space="preserve"> UN.</t>
  </si>
  <si>
    <t>QUANT.</t>
  </si>
  <si>
    <t>CUSTO UNITÁRIO</t>
  </si>
  <si>
    <t>CUSTO TOTAL</t>
  </si>
  <si>
    <t>mão-de-obra</t>
  </si>
  <si>
    <t>TOTAL R$</t>
  </si>
  <si>
    <t>1.1</t>
  </si>
  <si>
    <t xml:space="preserve">m2 </t>
  </si>
  <si>
    <t>m3</t>
  </si>
  <si>
    <t>TOTAL GERAL</t>
  </si>
  <si>
    <t>PAVIMENTAÇÃO ASFÁLTICA</t>
  </si>
  <si>
    <t>TOTAL DO GRUPO</t>
  </si>
  <si>
    <t>SERVIÇOS PRELIMINARES</t>
  </si>
  <si>
    <t>SINALIZAÇÃO VIÁRIA</t>
  </si>
  <si>
    <t>3.1</t>
  </si>
  <si>
    <t>3.2</t>
  </si>
  <si>
    <t>3.3</t>
  </si>
  <si>
    <t>m²</t>
  </si>
  <si>
    <t xml:space="preserve">       </t>
  </si>
  <si>
    <t>Proprietário:  PREFEITURA MUNICIPAL DE ITATIBA DO SUL</t>
  </si>
  <si>
    <t>m3xKm</t>
  </si>
  <si>
    <t xml:space="preserve">Transporte </t>
  </si>
  <si>
    <t>24 Km de asfalto + 26,5 km chão (por Barra do Rio Azul)</t>
  </si>
  <si>
    <t>Marlei Salete Ogrodowski</t>
  </si>
  <si>
    <t xml:space="preserve">    Responsável Técnica</t>
  </si>
  <si>
    <t>PLANILHA  ORÇAMENTÁRIA GLOBAL</t>
  </si>
  <si>
    <t>SINAPI</t>
  </si>
  <si>
    <t>CÓDIGO</t>
  </si>
  <si>
    <t>74209/001</t>
  </si>
  <si>
    <t>Limpeza de superficies com jato de alta pressão de ar e água</t>
  </si>
  <si>
    <t>73806/001</t>
  </si>
  <si>
    <t>Pintura de Ligação com emulsão RR-2C - reperfilagem</t>
  </si>
  <si>
    <t xml:space="preserve">C.B.U.Q. com CAP 50/70, camada de reperfilagem, incl usinagem, aplicação   (e=0,045m)       </t>
  </si>
  <si>
    <t>Transporte comercial rodovia pavimentada - CBUQ (24 km)</t>
  </si>
  <si>
    <t>Transporte comercial rodovia revest. primário - CBUQ (26,50 km)</t>
  </si>
  <si>
    <t>Pintura de Ligação com emulsão RR-2C - camada final</t>
  </si>
  <si>
    <t>7264-DAER</t>
  </si>
  <si>
    <t>Sinalização horizontal com tinta retrorrefletiva a base de resina acrílica</t>
  </si>
  <si>
    <t>DIVERSOS</t>
  </si>
  <si>
    <t>Limpeza final da obra</t>
  </si>
  <si>
    <t>Adriana Kátia Tozzo</t>
  </si>
  <si>
    <t xml:space="preserve">  Prefeita Municipal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</si>
  <si>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</si>
  <si>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</si>
  <si>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</si>
  <si>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</si>
  <si>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</si>
  <si>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</si>
  <si>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</si>
  <si>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</si>
  <si>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</si>
  <si>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C.B.U.Q. com CAP 50/70, camada de reperf., incl usinagem, aplicação em faixa de seg. elevada</t>
  </si>
  <si>
    <t>SINALIZAÇÃO VERTICAL</t>
  </si>
  <si>
    <t>3.1.1</t>
  </si>
  <si>
    <t xml:space="preserve">SINALIZAÇÃO HORIZONTAL                  </t>
  </si>
  <si>
    <t>3.2.1</t>
  </si>
  <si>
    <t>FAIXA DE SEGURANÇA ELEVADA</t>
  </si>
  <si>
    <t>3.3.1</t>
  </si>
  <si>
    <t>3.3.2</t>
  </si>
  <si>
    <t>3.3.3</t>
  </si>
  <si>
    <t xml:space="preserve">C.B.U.Q. com CAP 50/70, camada final, incl usin., aplic   (e=0,030m)       </t>
  </si>
  <si>
    <t>Placa de denominação de rua com poste galvanizado</t>
  </si>
  <si>
    <t>3.1.2</t>
  </si>
  <si>
    <t>material</t>
  </si>
  <si>
    <t>Sinapi/RS com desoneração Jan/2014</t>
  </si>
  <si>
    <t>Ensaios de Pintura de Ligação</t>
  </si>
  <si>
    <t>73900/012</t>
  </si>
  <si>
    <t>Ensaios de Concreto Asfáltico</t>
  </si>
  <si>
    <t>4.1</t>
  </si>
  <si>
    <t>4.2</t>
  </si>
  <si>
    <t>4.3</t>
  </si>
  <si>
    <t>Comp.</t>
  </si>
  <si>
    <t>74022/002</t>
  </si>
  <si>
    <t>74022/003</t>
  </si>
  <si>
    <t>74022/004</t>
  </si>
  <si>
    <t>Ensaios de Viscosidade - Saybolt - Furol - Material Betuminoso</t>
  </si>
  <si>
    <t>Unid.</t>
  </si>
  <si>
    <t>Ensaios de Determinação da Peneiração</t>
  </si>
  <si>
    <t>Ensaios de Determinação da Sedimentação</t>
  </si>
  <si>
    <t>4.1.1</t>
  </si>
  <si>
    <t>4.1.2</t>
  </si>
  <si>
    <t>4.1.3</t>
  </si>
  <si>
    <t>74022/025</t>
  </si>
  <si>
    <t>4.2.1</t>
  </si>
  <si>
    <t>4.2.2</t>
  </si>
  <si>
    <t>Ensaios de Ponto de Fulgor - Material Betuminoso</t>
  </si>
  <si>
    <t>74022/028</t>
  </si>
  <si>
    <t>4.2.3</t>
  </si>
  <si>
    <t>Indice de Pfeiffer</t>
  </si>
  <si>
    <t>74022/029</t>
  </si>
  <si>
    <t>4.2.4</t>
  </si>
  <si>
    <t>Ensaio de Espuma</t>
  </si>
  <si>
    <t xml:space="preserve"> mão-de-obra</t>
  </si>
  <si>
    <t>Valor</t>
  </si>
  <si>
    <t>Serviço</t>
  </si>
  <si>
    <t>BDI: 24,20 %</t>
  </si>
  <si>
    <t>c/ BDI</t>
  </si>
  <si>
    <t>Placa de obra - em chapa metál. nº 20 de 2,00 x 1,50m - padr. CAIXA</t>
  </si>
  <si>
    <t>Local:   Rua Estados Unidos</t>
  </si>
  <si>
    <t>Placa de "PREFERÊNCIA"e  "PARE" com poste galvanizado</t>
  </si>
  <si>
    <t>3.3.4</t>
  </si>
  <si>
    <t>ÁREA Á PAVIMENTAR = 1.528,98 m2</t>
  </si>
  <si>
    <t>Sinalização Tátil Direcional e de alerta (45X45)cm</t>
  </si>
  <si>
    <t>DATA: 24/03/2014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</si>
</sst>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&quot;R$ &quot;#,##0;\-&quot;R$ &quot;#,##0"/>
    <numFmt numFmtId="179" formatCode="&quot;R$ &quot;#,##0;[Red]\-&quot;R$ &quot;#,##0"/>
    <numFmt numFmtId="180" formatCode="&quot;R$ &quot;#,##0.00;\-&quot;R$ &quot;#,##0.00"/>
    <numFmt numFmtId="181" formatCode="&quot;R$ &quot;#,##0.00;[Red]\-&quot;R$ &quot;#,##0.00"/>
    <numFmt numFmtId="182" formatCode="_-&quot;R$ &quot;* #,##0_-;\-&quot;R$ &quot;* #,##0_-;_-&quot;R$ &quot;* &quot;-&quot;_-;_-@_-"/>
    <numFmt numFmtId="183" formatCode="_-&quot;R$ &quot;* #,##0.00_-;\-&quot;R$ &quot;* #,##0.00_-;_-&quot;R$ &quot;* &quot;-&quot;??_-;_-@_-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&quot;R$&quot;#,##0.00"/>
    <numFmt numFmtId="191" formatCode="#,##0.000"/>
    <numFmt numFmtId="192" formatCode="#,##0.000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"/>
  </numFmts>
  <fonts count="59">
    <font>
      <sz val="10"/>
      <name val="Arial"/>
      <family val="0"/>
    </font>
    <font>
      <b/>
      <sz val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7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4"/>
      <name val="Arial"/>
      <family val="2"/>
    </font>
    <font>
      <sz val="10"/>
      <name val="Tahoma"/>
      <family val="2"/>
    </font>
    <font>
      <sz val="8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Tahoma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183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10" fillId="0" borderId="0" xfId="0" applyFont="1" applyBorder="1" applyAlignment="1">
      <alignment/>
    </xf>
    <xf numFmtId="2" fontId="0" fillId="0" borderId="0" xfId="0" applyNumberFormat="1" applyAlignment="1">
      <alignment/>
    </xf>
    <xf numFmtId="0" fontId="56" fillId="0" borderId="15" xfId="0" applyFont="1" applyBorder="1" applyAlignment="1" applyProtection="1">
      <alignment horizontal="center"/>
      <protection locked="0"/>
    </xf>
    <xf numFmtId="0" fontId="56" fillId="33" borderId="15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167" fontId="11" fillId="0" borderId="0" xfId="0" applyNumberFormat="1" applyFont="1" applyBorder="1" applyAlignment="1">
      <alignment horizontal="right"/>
    </xf>
    <xf numFmtId="197" fontId="8" fillId="0" borderId="0" xfId="0" applyNumberFormat="1" applyFont="1" applyBorder="1" applyAlignment="1">
      <alignment/>
    </xf>
    <xf numFmtId="0" fontId="57" fillId="0" borderId="16" xfId="0" applyFont="1" applyBorder="1" applyAlignment="1" applyProtection="1">
      <alignment horizontal="left"/>
      <protection locked="0"/>
    </xf>
    <xf numFmtId="0" fontId="56" fillId="0" borderId="16" xfId="0" applyFont="1" applyBorder="1" applyAlignment="1" applyProtection="1">
      <alignment horizontal="left"/>
      <protection locked="0"/>
    </xf>
    <xf numFmtId="0" fontId="56" fillId="0" borderId="16" xfId="0" applyFont="1" applyBorder="1" applyAlignment="1" applyProtection="1">
      <alignment horizontal="left" vertical="center"/>
      <protection locked="0"/>
    </xf>
    <xf numFmtId="0" fontId="56" fillId="33" borderId="17" xfId="0" applyFont="1" applyFill="1" applyBorder="1" applyAlignment="1" applyProtection="1">
      <alignment horizontal="left"/>
      <protection locked="0"/>
    </xf>
    <xf numFmtId="0" fontId="9" fillId="0" borderId="18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9" fillId="0" borderId="20" xfId="0" applyFont="1" applyBorder="1" applyAlignment="1">
      <alignment/>
    </xf>
    <xf numFmtId="0" fontId="56" fillId="0" borderId="17" xfId="0" applyFont="1" applyBorder="1" applyAlignment="1" applyProtection="1">
      <alignment horizontal="left"/>
      <protection locked="0"/>
    </xf>
    <xf numFmtId="0" fontId="56" fillId="0" borderId="21" xfId="0" applyFont="1" applyBorder="1" applyAlignment="1" applyProtection="1">
      <alignment horizontal="center"/>
      <protection locked="0"/>
    </xf>
    <xf numFmtId="0" fontId="56" fillId="33" borderId="22" xfId="0" applyFont="1" applyFill="1" applyBorder="1" applyAlignment="1" applyProtection="1">
      <alignment horizontal="left"/>
      <protection locked="0"/>
    </xf>
    <xf numFmtId="0" fontId="56" fillId="33" borderId="23" xfId="0" applyFont="1" applyFill="1" applyBorder="1" applyAlignment="1" applyProtection="1">
      <alignment horizontal="center"/>
      <protection locked="0"/>
    </xf>
    <xf numFmtId="0" fontId="9" fillId="0" borderId="18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left" vertical="center"/>
    </xf>
    <xf numFmtId="0" fontId="9" fillId="34" borderId="25" xfId="0" applyFont="1" applyFill="1" applyBorder="1" applyAlignment="1">
      <alignment/>
    </xf>
    <xf numFmtId="4" fontId="9" fillId="0" borderId="15" xfId="0" applyNumberFormat="1" applyFont="1" applyBorder="1" applyAlignment="1" applyProtection="1">
      <alignment horizontal="right" vertical="center"/>
      <protection locked="0"/>
    </xf>
    <xf numFmtId="0" fontId="9" fillId="0" borderId="19" xfId="0" applyFont="1" applyFill="1" applyBorder="1" applyAlignment="1">
      <alignment horizontal="left" vertical="center" wrapText="1"/>
    </xf>
    <xf numFmtId="4" fontId="9" fillId="0" borderId="21" xfId="0" applyNumberFormat="1" applyFont="1" applyBorder="1" applyAlignment="1" applyProtection="1">
      <alignment horizontal="right"/>
      <protection locked="0"/>
    </xf>
    <xf numFmtId="0" fontId="57" fillId="35" borderId="16" xfId="0" applyFont="1" applyFill="1" applyBorder="1" applyAlignment="1" applyProtection="1">
      <alignment horizontal="left"/>
      <protection locked="0"/>
    </xf>
    <xf numFmtId="0" fontId="56" fillId="35" borderId="15" xfId="0" applyFont="1" applyFill="1" applyBorder="1" applyAlignment="1" applyProtection="1">
      <alignment horizontal="center"/>
      <protection locked="0"/>
    </xf>
    <xf numFmtId="4" fontId="56" fillId="35" borderId="15" xfId="0" applyNumberFormat="1" applyFont="1" applyFill="1" applyBorder="1" applyAlignment="1" applyProtection="1">
      <alignment horizontal="right"/>
      <protection locked="0"/>
    </xf>
    <xf numFmtId="0" fontId="57" fillId="0" borderId="26" xfId="0" applyFont="1" applyBorder="1" applyAlignment="1">
      <alignment horizontal="left"/>
    </xf>
    <xf numFmtId="0" fontId="56" fillId="0" borderId="21" xfId="0" applyFont="1" applyBorder="1" applyAlignment="1">
      <alignment horizontal="center"/>
    </xf>
    <xf numFmtId="0" fontId="56" fillId="0" borderId="15" xfId="0" applyFont="1" applyBorder="1" applyAlignment="1">
      <alignment horizontal="center" vertical="center"/>
    </xf>
    <xf numFmtId="0" fontId="56" fillId="0" borderId="27" xfId="0" applyFont="1" applyBorder="1" applyAlignment="1">
      <alignment/>
    </xf>
    <xf numFmtId="0" fontId="56" fillId="0" borderId="28" xfId="0" applyFont="1" applyBorder="1" applyAlignment="1">
      <alignment horizontal="center"/>
    </xf>
    <xf numFmtId="2" fontId="56" fillId="0" borderId="28" xfId="0" applyNumberFormat="1" applyFont="1" applyBorder="1" applyAlignment="1">
      <alignment/>
    </xf>
    <xf numFmtId="0" fontId="9" fillId="0" borderId="29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30" xfId="0" applyFont="1" applyBorder="1" applyAlignment="1">
      <alignment/>
    </xf>
    <xf numFmtId="0" fontId="9" fillId="34" borderId="31" xfId="0" applyFont="1" applyFill="1" applyBorder="1" applyAlignment="1">
      <alignment horizontal="center"/>
    </xf>
    <xf numFmtId="0" fontId="9" fillId="34" borderId="32" xfId="0" applyFont="1" applyFill="1" applyBorder="1" applyAlignment="1">
      <alignment/>
    </xf>
    <xf numFmtId="0" fontId="9" fillId="34" borderId="33" xfId="0" applyFont="1" applyFill="1" applyBorder="1" applyAlignment="1">
      <alignment horizontal="center"/>
    </xf>
    <xf numFmtId="0" fontId="9" fillId="34" borderId="34" xfId="0" applyFont="1" applyFill="1" applyBorder="1" applyAlignment="1">
      <alignment horizontal="center"/>
    </xf>
    <xf numFmtId="0" fontId="9" fillId="35" borderId="24" xfId="0" applyFont="1" applyFill="1" applyBorder="1" applyAlignment="1">
      <alignment/>
    </xf>
    <xf numFmtId="4" fontId="56" fillId="35" borderId="15" xfId="0" applyNumberFormat="1" applyFont="1" applyFill="1" applyBorder="1" applyAlignment="1">
      <alignment/>
    </xf>
    <xf numFmtId="4" fontId="56" fillId="35" borderId="35" xfId="0" applyNumberFormat="1" applyFont="1" applyFill="1" applyBorder="1" applyAlignment="1">
      <alignment/>
    </xf>
    <xf numFmtId="0" fontId="9" fillId="35" borderId="24" xfId="0" applyFont="1" applyFill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30" xfId="0" applyFont="1" applyBorder="1" applyAlignment="1">
      <alignment/>
    </xf>
    <xf numFmtId="0" fontId="57" fillId="33" borderId="36" xfId="0" applyFont="1" applyFill="1" applyBorder="1" applyAlignment="1">
      <alignment horizontal="left"/>
    </xf>
    <xf numFmtId="0" fontId="56" fillId="33" borderId="37" xfId="0" applyFont="1" applyFill="1" applyBorder="1" applyAlignment="1">
      <alignment horizontal="left"/>
    </xf>
    <xf numFmtId="0" fontId="9" fillId="0" borderId="38" xfId="0" applyFont="1" applyBorder="1" applyAlignment="1">
      <alignment/>
    </xf>
    <xf numFmtId="0" fontId="57" fillId="0" borderId="39" xfId="0" applyFont="1" applyBorder="1" applyAlignment="1">
      <alignment horizontal="left"/>
    </xf>
    <xf numFmtId="0" fontId="57" fillId="0" borderId="40" xfId="0" applyFont="1" applyBorder="1" applyAlignment="1">
      <alignment horizontal="left"/>
    </xf>
    <xf numFmtId="0" fontId="9" fillId="6" borderId="41" xfId="0" applyFont="1" applyFill="1" applyBorder="1" applyAlignment="1">
      <alignment/>
    </xf>
    <xf numFmtId="0" fontId="56" fillId="6" borderId="33" xfId="0" applyFont="1" applyFill="1" applyBorder="1" applyAlignment="1" applyProtection="1">
      <alignment horizontal="left"/>
      <protection locked="0"/>
    </xf>
    <xf numFmtId="0" fontId="57" fillId="6" borderId="42" xfId="0" applyFont="1" applyFill="1" applyBorder="1" applyAlignment="1">
      <alignment horizontal="left"/>
    </xf>
    <xf numFmtId="0" fontId="56" fillId="6" borderId="43" xfId="0" applyFont="1" applyFill="1" applyBorder="1" applyAlignment="1">
      <alignment horizontal="left"/>
    </xf>
    <xf numFmtId="0" fontId="56" fillId="6" borderId="34" xfId="0" applyFont="1" applyFill="1" applyBorder="1" applyAlignment="1" applyProtection="1">
      <alignment horizontal="center"/>
      <protection locked="0"/>
    </xf>
    <xf numFmtId="0" fontId="9" fillId="6" borderId="41" xfId="0" applyFont="1" applyFill="1" applyBorder="1" applyAlignment="1">
      <alignment horizontal="left"/>
    </xf>
    <xf numFmtId="0" fontId="9" fillId="0" borderId="44" xfId="0" applyFont="1" applyFill="1" applyBorder="1" applyAlignment="1">
      <alignment horizontal="left"/>
    </xf>
    <xf numFmtId="0" fontId="57" fillId="0" borderId="45" xfId="0" applyFont="1" applyBorder="1" applyAlignment="1">
      <alignment horizontal="left"/>
    </xf>
    <xf numFmtId="4" fontId="58" fillId="6" borderId="34" xfId="0" applyNumberFormat="1" applyFont="1" applyFill="1" applyBorder="1" applyAlignment="1">
      <alignment/>
    </xf>
    <xf numFmtId="4" fontId="58" fillId="35" borderId="15" xfId="0" applyNumberFormat="1" applyFont="1" applyFill="1" applyBorder="1" applyAlignment="1">
      <alignment/>
    </xf>
    <xf numFmtId="4" fontId="58" fillId="35" borderId="46" xfId="0" applyNumberFormat="1" applyFont="1" applyFill="1" applyBorder="1" applyAlignment="1">
      <alignment/>
    </xf>
    <xf numFmtId="4" fontId="58" fillId="0" borderId="15" xfId="0" applyNumberFormat="1" applyFont="1" applyBorder="1" applyAlignment="1">
      <alignment/>
    </xf>
    <xf numFmtId="4" fontId="58" fillId="0" borderId="46" xfId="0" applyNumberFormat="1" applyFont="1" applyBorder="1" applyAlignment="1">
      <alignment/>
    </xf>
    <xf numFmtId="4" fontId="58" fillId="33" borderId="23" xfId="0" applyNumberFormat="1" applyFont="1" applyFill="1" applyBorder="1" applyAlignment="1">
      <alignment/>
    </xf>
    <xf numFmtId="4" fontId="58" fillId="0" borderId="28" xfId="0" applyNumberFormat="1" applyFont="1" applyBorder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17" fontId="0" fillId="0" borderId="0" xfId="0" applyNumberFormat="1" applyAlignment="1">
      <alignment/>
    </xf>
    <xf numFmtId="4" fontId="9" fillId="0" borderId="21" xfId="0" applyNumberFormat="1" applyFont="1" applyBorder="1" applyAlignment="1">
      <alignment/>
    </xf>
    <xf numFmtId="4" fontId="9" fillId="0" borderId="47" xfId="0" applyNumberFormat="1" applyFont="1" applyBorder="1" applyAlignment="1">
      <alignment/>
    </xf>
    <xf numFmtId="4" fontId="9" fillId="6" borderId="34" xfId="0" applyNumberFormat="1" applyFont="1" applyFill="1" applyBorder="1" applyAlignment="1">
      <alignment/>
    </xf>
    <xf numFmtId="4" fontId="1" fillId="6" borderId="48" xfId="0" applyNumberFormat="1" applyFont="1" applyFill="1" applyBorder="1" applyAlignment="1">
      <alignment/>
    </xf>
    <xf numFmtId="4" fontId="9" fillId="35" borderId="15" xfId="0" applyNumberFormat="1" applyFont="1" applyFill="1" applyBorder="1" applyAlignment="1">
      <alignment/>
    </xf>
    <xf numFmtId="4" fontId="9" fillId="35" borderId="46" xfId="0" applyNumberFormat="1" applyFont="1" applyFill="1" applyBorder="1" applyAlignment="1">
      <alignment/>
    </xf>
    <xf numFmtId="4" fontId="1" fillId="6" borderId="34" xfId="0" applyNumberFormat="1" applyFont="1" applyFill="1" applyBorder="1" applyAlignment="1">
      <alignment/>
    </xf>
    <xf numFmtId="4" fontId="9" fillId="0" borderId="46" xfId="0" applyNumberFormat="1" applyFont="1" applyBorder="1" applyAlignment="1">
      <alignment/>
    </xf>
    <xf numFmtId="199" fontId="0" fillId="0" borderId="0" xfId="0" applyNumberFormat="1" applyAlignment="1">
      <alignment/>
    </xf>
    <xf numFmtId="4" fontId="9" fillId="33" borderId="15" xfId="0" applyNumberFormat="1" applyFont="1" applyFill="1" applyBorder="1" applyAlignment="1">
      <alignment/>
    </xf>
    <xf numFmtId="4" fontId="1" fillId="33" borderId="49" xfId="0" applyNumberFormat="1" applyFont="1" applyFill="1" applyBorder="1" applyAlignment="1">
      <alignment/>
    </xf>
    <xf numFmtId="4" fontId="1" fillId="33" borderId="5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left" vertical="center"/>
    </xf>
    <xf numFmtId="4" fontId="1" fillId="3" borderId="48" xfId="0" applyNumberFormat="1" applyFont="1" applyFill="1" applyBorder="1" applyAlignment="1">
      <alignment/>
    </xf>
    <xf numFmtId="4" fontId="58" fillId="6" borderId="34" xfId="0" applyNumberFormat="1" applyFont="1" applyFill="1" applyBorder="1" applyAlignment="1" applyProtection="1">
      <alignment horizontal="right"/>
      <protection locked="0"/>
    </xf>
    <xf numFmtId="4" fontId="58" fillId="35" borderId="15" xfId="0" applyNumberFormat="1" applyFont="1" applyFill="1" applyBorder="1" applyAlignment="1" applyProtection="1">
      <alignment horizontal="right"/>
      <protection locked="0"/>
    </xf>
    <xf numFmtId="4" fontId="58" fillId="0" borderId="15" xfId="0" applyNumberFormat="1" applyFont="1" applyBorder="1" applyAlignment="1" applyProtection="1">
      <alignment horizontal="right"/>
      <protection locked="0"/>
    </xf>
    <xf numFmtId="4" fontId="58" fillId="33" borderId="23" xfId="0" applyNumberFormat="1" applyFont="1" applyFill="1" applyBorder="1" applyAlignment="1" applyProtection="1">
      <alignment horizontal="right"/>
      <protection locked="0"/>
    </xf>
    <xf numFmtId="4" fontId="9" fillId="0" borderId="15" xfId="0" applyNumberFormat="1" applyFont="1" applyBorder="1" applyAlignment="1" applyProtection="1">
      <alignment horizontal="right"/>
      <protection locked="0"/>
    </xf>
    <xf numFmtId="4" fontId="56" fillId="33" borderId="15" xfId="0" applyNumberFormat="1" applyFont="1" applyFill="1" applyBorder="1" applyAlignment="1" applyProtection="1">
      <alignment horizontal="right"/>
      <protection locked="0"/>
    </xf>
    <xf numFmtId="0" fontId="56" fillId="0" borderId="15" xfId="0" applyFont="1" applyBorder="1" applyAlignment="1">
      <alignment horizontal="center"/>
    </xf>
    <xf numFmtId="0" fontId="9" fillId="0" borderId="51" xfId="0" applyFont="1" applyBorder="1" applyAlignment="1">
      <alignment/>
    </xf>
    <xf numFmtId="0" fontId="9" fillId="0" borderId="24" xfId="0" applyFont="1" applyFill="1" applyBorder="1" applyAlignment="1">
      <alignment horizontal="left"/>
    </xf>
    <xf numFmtId="0" fontId="1" fillId="7" borderId="24" xfId="0" applyFont="1" applyFill="1" applyBorder="1" applyAlignment="1">
      <alignment/>
    </xf>
    <xf numFmtId="0" fontId="9" fillId="33" borderId="17" xfId="0" applyFont="1" applyFill="1" applyBorder="1" applyAlignment="1" applyProtection="1">
      <alignment horizontal="left"/>
      <protection locked="0"/>
    </xf>
    <xf numFmtId="0" fontId="9" fillId="33" borderId="15" xfId="0" applyFont="1" applyFill="1" applyBorder="1" applyAlignment="1" applyProtection="1">
      <alignment horizontal="center"/>
      <protection locked="0"/>
    </xf>
    <xf numFmtId="4" fontId="9" fillId="33" borderId="15" xfId="0" applyNumberFormat="1" applyFont="1" applyFill="1" applyBorder="1" applyAlignment="1" applyProtection="1">
      <alignment horizontal="right"/>
      <protection locked="0"/>
    </xf>
    <xf numFmtId="0" fontId="56" fillId="0" borderId="52" xfId="0" applyFont="1" applyBorder="1" applyAlignment="1">
      <alignment horizontal="left"/>
    </xf>
    <xf numFmtId="0" fontId="9" fillId="34" borderId="53" xfId="0" applyFont="1" applyFill="1" applyBorder="1" applyAlignment="1">
      <alignment horizontal="center"/>
    </xf>
    <xf numFmtId="0" fontId="9" fillId="34" borderId="54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9" fillId="34" borderId="32" xfId="0" applyFont="1" applyFill="1" applyBorder="1" applyAlignment="1">
      <alignment horizontal="center"/>
    </xf>
    <xf numFmtId="4" fontId="58" fillId="6" borderId="42" xfId="0" applyNumberFormat="1" applyFont="1" applyFill="1" applyBorder="1" applyAlignment="1">
      <alignment/>
    </xf>
    <xf numFmtId="4" fontId="1" fillId="6" borderId="33" xfId="0" applyNumberFormat="1" applyFont="1" applyFill="1" applyBorder="1" applyAlignment="1">
      <alignment/>
    </xf>
    <xf numFmtId="4" fontId="58" fillId="6" borderId="55" xfId="0" applyNumberFormat="1" applyFont="1" applyFill="1" applyBorder="1" applyAlignment="1">
      <alignment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21" xfId="0" applyFont="1" applyBorder="1" applyAlignment="1">
      <alignment horizontal="center"/>
    </xf>
    <xf numFmtId="0" fontId="56" fillId="0" borderId="15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56" fillId="0" borderId="56" xfId="0" applyFont="1" applyBorder="1" applyAlignment="1">
      <alignment horizontal="left" wrapText="1"/>
    </xf>
    <xf numFmtId="0" fontId="56" fillId="0" borderId="45" xfId="0" applyFont="1" applyBorder="1" applyAlignment="1">
      <alignment horizontal="left" wrapText="1"/>
    </xf>
    <xf numFmtId="0" fontId="56" fillId="0" borderId="16" xfId="0" applyFont="1" applyBorder="1" applyAlignment="1">
      <alignment horizontal="left" wrapText="1"/>
    </xf>
    <xf numFmtId="0" fontId="57" fillId="35" borderId="15" xfId="0" applyFont="1" applyFill="1" applyBorder="1" applyAlignment="1">
      <alignment horizontal="left"/>
    </xf>
    <xf numFmtId="0" fontId="56" fillId="0" borderId="52" xfId="0" applyFont="1" applyBorder="1" applyAlignment="1">
      <alignment horizontal="left"/>
    </xf>
    <xf numFmtId="0" fontId="56" fillId="0" borderId="26" xfId="0" applyFont="1" applyBorder="1" applyAlignment="1">
      <alignment horizontal="left"/>
    </xf>
    <xf numFmtId="0" fontId="56" fillId="0" borderId="56" xfId="0" applyFont="1" applyBorder="1" applyAlignment="1">
      <alignment horizontal="left"/>
    </xf>
    <xf numFmtId="0" fontId="56" fillId="0" borderId="45" xfId="0" applyFont="1" applyBorder="1" applyAlignment="1">
      <alignment horizontal="left"/>
    </xf>
    <xf numFmtId="0" fontId="57" fillId="35" borderId="56" xfId="0" applyFont="1" applyFill="1" applyBorder="1" applyAlignment="1">
      <alignment horizontal="left"/>
    </xf>
    <xf numFmtId="0" fontId="57" fillId="35" borderId="45" xfId="0" applyFont="1" applyFill="1" applyBorder="1" applyAlignment="1">
      <alignment horizontal="left"/>
    </xf>
    <xf numFmtId="0" fontId="57" fillId="35" borderId="16" xfId="0" applyFont="1" applyFill="1" applyBorder="1" applyAlignment="1">
      <alignment horizontal="left"/>
    </xf>
    <xf numFmtId="0" fontId="9" fillId="0" borderId="52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57" fillId="0" borderId="15" xfId="0" applyFont="1" applyBorder="1" applyAlignment="1">
      <alignment horizontal="left"/>
    </xf>
    <xf numFmtId="0" fontId="56" fillId="0" borderId="56" xfId="0" applyFont="1" applyBorder="1" applyAlignment="1">
      <alignment horizontal="left" vertical="center" wrapText="1"/>
    </xf>
    <xf numFmtId="0" fontId="56" fillId="0" borderId="45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left" vertical="center" wrapText="1"/>
    </xf>
    <xf numFmtId="0" fontId="1" fillId="36" borderId="11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46" xfId="0" applyFont="1" applyBorder="1" applyAlignment="1">
      <alignment horizontal="center"/>
    </xf>
    <xf numFmtId="0" fontId="56" fillId="34" borderId="57" xfId="0" applyFont="1" applyFill="1" applyBorder="1" applyAlignment="1">
      <alignment horizontal="center"/>
    </xf>
    <xf numFmtId="0" fontId="56" fillId="34" borderId="14" xfId="0" applyFont="1" applyFill="1" applyBorder="1" applyAlignment="1">
      <alignment horizontal="center"/>
    </xf>
    <xf numFmtId="0" fontId="9" fillId="34" borderId="43" xfId="0" applyFont="1" applyFill="1" applyBorder="1" applyAlignment="1">
      <alignment horizontal="center"/>
    </xf>
    <xf numFmtId="0" fontId="9" fillId="34" borderId="58" xfId="0" applyFont="1" applyFill="1" applyBorder="1" applyAlignment="1">
      <alignment horizontal="center"/>
    </xf>
    <xf numFmtId="0" fontId="9" fillId="34" borderId="59" xfId="0" applyFont="1" applyFill="1" applyBorder="1" applyAlignment="1">
      <alignment horizontal="center"/>
    </xf>
    <xf numFmtId="0" fontId="9" fillId="34" borderId="60" xfId="0" applyFont="1" applyFill="1" applyBorder="1" applyAlignment="1">
      <alignment horizontal="center"/>
    </xf>
    <xf numFmtId="0" fontId="9" fillId="34" borderId="61" xfId="0" applyFont="1" applyFill="1" applyBorder="1" applyAlignment="1">
      <alignment horizontal="center"/>
    </xf>
    <xf numFmtId="0" fontId="9" fillId="34" borderId="31" xfId="0" applyFont="1" applyFill="1" applyBorder="1" applyAlignment="1">
      <alignment horizontal="center"/>
    </xf>
    <xf numFmtId="0" fontId="9" fillId="34" borderId="62" xfId="0" applyFont="1" applyFill="1" applyBorder="1" applyAlignment="1">
      <alignment horizontal="center"/>
    </xf>
    <xf numFmtId="0" fontId="9" fillId="34" borderId="53" xfId="0" applyFont="1" applyFill="1" applyBorder="1" applyAlignment="1">
      <alignment horizontal="center"/>
    </xf>
    <xf numFmtId="0" fontId="9" fillId="34" borderId="54" xfId="0" applyFont="1" applyFill="1" applyBorder="1" applyAlignment="1">
      <alignment horizontal="center"/>
    </xf>
    <xf numFmtId="0" fontId="56" fillId="0" borderId="52" xfId="0" applyFont="1" applyBorder="1" applyAlignment="1">
      <alignment horizontal="left" wrapText="1"/>
    </xf>
    <xf numFmtId="0" fontId="56" fillId="0" borderId="26" xfId="0" applyFont="1" applyBorder="1" applyAlignment="1">
      <alignment horizontal="left" wrapText="1"/>
    </xf>
    <xf numFmtId="0" fontId="56" fillId="0" borderId="17" xfId="0" applyFont="1" applyBorder="1" applyAlignment="1">
      <alignment horizontal="left" wrapText="1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9" fillId="36" borderId="15" xfId="0" applyFont="1" applyFill="1" applyBorder="1" applyAlignment="1">
      <alignment horizontal="center"/>
    </xf>
    <xf numFmtId="0" fontId="9" fillId="36" borderId="56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zoomScalePageLayoutView="0" workbookViewId="0" topLeftCell="A36">
      <selection activeCell="E54" sqref="E54"/>
    </sheetView>
  </sheetViews>
  <sheetFormatPr defaultColWidth="9.140625" defaultRowHeight="12.75"/>
  <cols>
    <col min="2" max="2" width="5.00390625" style="0" customWidth="1"/>
    <col min="3" max="5" width="16.7109375" style="0" customWidth="1"/>
    <col min="6" max="6" width="5.421875" style="0" customWidth="1"/>
    <col min="7" max="9" width="8.8515625" style="0" customWidth="1"/>
    <col min="10" max="10" width="9.7109375" style="0" customWidth="1"/>
    <col min="11" max="11" width="8.7109375" style="0" customWidth="1"/>
    <col min="12" max="14" width="12.7109375" style="0" customWidth="1"/>
  </cols>
  <sheetData>
    <row r="1" spans="1:14" ht="12.75">
      <c r="A1" s="9"/>
      <c r="B1" s="9" t="s">
        <v>20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4" ht="13.5" thickBot="1">
      <c r="A2" s="12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</row>
    <row r="3" spans="1:16" ht="12.75">
      <c r="A3" s="118"/>
      <c r="B3" s="153"/>
      <c r="C3" s="153"/>
      <c r="D3" s="153"/>
      <c r="E3" s="153"/>
      <c r="F3" s="154"/>
      <c r="G3" s="155" t="s">
        <v>21</v>
      </c>
      <c r="H3" s="156"/>
      <c r="I3" s="156"/>
      <c r="J3" s="156"/>
      <c r="K3" s="156"/>
      <c r="L3" s="156"/>
      <c r="M3" s="156"/>
      <c r="N3" s="157"/>
      <c r="P3" s="1"/>
    </row>
    <row r="4" spans="1:17" ht="12.75">
      <c r="A4" s="54"/>
      <c r="B4" s="158" t="s">
        <v>27</v>
      </c>
      <c r="C4" s="158"/>
      <c r="D4" s="158"/>
      <c r="E4" s="158"/>
      <c r="F4" s="158"/>
      <c r="G4" s="159" t="s">
        <v>100</v>
      </c>
      <c r="H4" s="159"/>
      <c r="I4" s="159"/>
      <c r="J4" s="159"/>
      <c r="K4" s="159"/>
      <c r="L4" s="159"/>
      <c r="M4" s="159"/>
      <c r="N4" s="160"/>
      <c r="P4" s="103"/>
      <c r="Q4" s="90"/>
    </row>
    <row r="5" spans="1:16" ht="13.5" thickBot="1">
      <c r="A5" s="55" t="s">
        <v>28</v>
      </c>
      <c r="B5" s="181"/>
      <c r="C5" s="181"/>
      <c r="D5" s="181"/>
      <c r="E5" s="181"/>
      <c r="F5" s="182"/>
      <c r="G5" s="175" t="s">
        <v>103</v>
      </c>
      <c r="H5" s="176"/>
      <c r="I5" s="176"/>
      <c r="J5" s="176"/>
      <c r="K5" s="176"/>
      <c r="L5" s="177"/>
      <c r="M5" s="161" t="s">
        <v>105</v>
      </c>
      <c r="N5" s="162"/>
      <c r="P5" s="103"/>
    </row>
    <row r="6" spans="1:16" ht="13.5" thickBot="1">
      <c r="A6" s="56"/>
      <c r="B6" s="178" t="s">
        <v>97</v>
      </c>
      <c r="C6" s="179"/>
      <c r="D6" s="179"/>
      <c r="E6" s="179"/>
      <c r="F6" s="180"/>
      <c r="G6" s="170" t="s">
        <v>3</v>
      </c>
      <c r="H6" s="127" t="s">
        <v>95</v>
      </c>
      <c r="I6" s="125" t="s">
        <v>96</v>
      </c>
      <c r="J6" s="163" t="s">
        <v>4</v>
      </c>
      <c r="K6" s="163"/>
      <c r="L6" s="166" t="s">
        <v>5</v>
      </c>
      <c r="M6" s="163"/>
      <c r="N6" s="164" t="s">
        <v>7</v>
      </c>
      <c r="P6" s="103"/>
    </row>
    <row r="7" spans="1:21" ht="13.5" thickBot="1">
      <c r="A7" s="120" t="s">
        <v>29</v>
      </c>
      <c r="B7" s="41" t="s">
        <v>0</v>
      </c>
      <c r="C7" s="167" t="s">
        <v>1</v>
      </c>
      <c r="D7" s="168"/>
      <c r="E7" s="169"/>
      <c r="F7" s="58" t="s">
        <v>2</v>
      </c>
      <c r="G7" s="171"/>
      <c r="H7" s="128" t="s">
        <v>96</v>
      </c>
      <c r="I7" s="126" t="s">
        <v>98</v>
      </c>
      <c r="J7" s="59" t="s">
        <v>94</v>
      </c>
      <c r="K7" s="60" t="s">
        <v>65</v>
      </c>
      <c r="L7" s="57" t="s">
        <v>6</v>
      </c>
      <c r="M7" s="60" t="s">
        <v>65</v>
      </c>
      <c r="N7" s="165"/>
      <c r="P7" s="104"/>
      <c r="Q7" s="87"/>
      <c r="R7" s="88"/>
      <c r="S7" s="87"/>
      <c r="T7" s="89"/>
      <c r="U7" s="89"/>
    </row>
    <row r="8" spans="1:16" ht="12.75">
      <c r="A8" s="61"/>
      <c r="B8" s="45">
        <v>1</v>
      </c>
      <c r="C8" s="144" t="s">
        <v>14</v>
      </c>
      <c r="D8" s="145"/>
      <c r="E8" s="145"/>
      <c r="F8" s="46"/>
      <c r="G8" s="47"/>
      <c r="H8" s="47"/>
      <c r="I8" s="47"/>
      <c r="J8" s="62"/>
      <c r="K8" s="62"/>
      <c r="L8" s="62"/>
      <c r="M8" s="62"/>
      <c r="N8" s="63"/>
      <c r="P8" s="105"/>
    </row>
    <row r="9" spans="1:20" ht="13.5" thickBot="1">
      <c r="A9" s="32" t="s">
        <v>30</v>
      </c>
      <c r="B9" s="33" t="s">
        <v>8</v>
      </c>
      <c r="C9" s="124" t="s">
        <v>99</v>
      </c>
      <c r="D9" s="48"/>
      <c r="E9" s="48"/>
      <c r="F9" s="34" t="s">
        <v>19</v>
      </c>
      <c r="G9" s="44">
        <v>3</v>
      </c>
      <c r="H9" s="44">
        <v>259.21</v>
      </c>
      <c r="I9" s="44">
        <f>(H9*0.242)+H9</f>
        <v>321.93881999999996</v>
      </c>
      <c r="J9" s="91">
        <f>I9*0.6</f>
        <v>193.16329199999998</v>
      </c>
      <c r="K9" s="91">
        <f>I9*0.4</f>
        <v>128.77552799999998</v>
      </c>
      <c r="L9" s="91">
        <f>G9*J9</f>
        <v>579.489876</v>
      </c>
      <c r="M9" s="91">
        <f>G9*K9</f>
        <v>386.3265839999999</v>
      </c>
      <c r="N9" s="92">
        <f>L9+M9</f>
        <v>965.8164599999999</v>
      </c>
      <c r="P9" s="105"/>
      <c r="S9" s="99"/>
      <c r="T9" s="99"/>
    </row>
    <row r="10" spans="1:16" ht="13.5" thickBot="1">
      <c r="A10" s="72"/>
      <c r="B10" s="73"/>
      <c r="C10" s="74" t="s">
        <v>13</v>
      </c>
      <c r="D10" s="75"/>
      <c r="E10" s="75"/>
      <c r="F10" s="76"/>
      <c r="G10" s="111"/>
      <c r="H10" s="111"/>
      <c r="I10" s="111"/>
      <c r="J10" s="93"/>
      <c r="K10" s="93"/>
      <c r="L10" s="94">
        <f>SUM(L9:L9)</f>
        <v>579.489876</v>
      </c>
      <c r="M10" s="94">
        <f>SUM(M9:M9)</f>
        <v>386.3265839999999</v>
      </c>
      <c r="N10" s="94">
        <f>SUM(N9:N9)</f>
        <v>965.8164599999999</v>
      </c>
      <c r="P10" s="105"/>
    </row>
    <row r="11" spans="1:16" ht="12.75">
      <c r="A11" s="61"/>
      <c r="B11" s="45">
        <v>2</v>
      </c>
      <c r="C11" s="144" t="s">
        <v>12</v>
      </c>
      <c r="D11" s="145"/>
      <c r="E11" s="145"/>
      <c r="F11" s="46"/>
      <c r="G11" s="112"/>
      <c r="H11" s="112"/>
      <c r="I11" s="112"/>
      <c r="J11" s="95"/>
      <c r="K11" s="95"/>
      <c r="L11" s="95"/>
      <c r="M11" s="95"/>
      <c r="N11" s="96"/>
      <c r="P11" s="105"/>
    </row>
    <row r="12" spans="1:20" ht="12.75">
      <c r="A12" s="30" t="s">
        <v>32</v>
      </c>
      <c r="B12" s="27" t="s">
        <v>44</v>
      </c>
      <c r="C12" s="78" t="s">
        <v>31</v>
      </c>
      <c r="D12" s="79"/>
      <c r="E12" s="79"/>
      <c r="F12" s="20" t="s">
        <v>9</v>
      </c>
      <c r="G12" s="115">
        <v>1528.98</v>
      </c>
      <c r="H12" s="115">
        <v>0.68</v>
      </c>
      <c r="I12" s="44">
        <f aca="true" t="shared" si="0" ref="I12:I20">(H12*0.242)+H12</f>
        <v>0.8445600000000001</v>
      </c>
      <c r="J12" s="91">
        <f aca="true" t="shared" si="1" ref="J12:J20">I12*0.6</f>
        <v>0.5067360000000001</v>
      </c>
      <c r="K12" s="91">
        <f aca="true" t="shared" si="2" ref="K12:K20">I12*0.4</f>
        <v>0.33782400000000007</v>
      </c>
      <c r="L12" s="91">
        <f aca="true" t="shared" si="3" ref="L12:L20">G12*J12</f>
        <v>774.7892092800001</v>
      </c>
      <c r="M12" s="91">
        <f aca="true" t="shared" si="4" ref="M12:M20">G12*K12</f>
        <v>516.5261395200001</v>
      </c>
      <c r="N12" s="92">
        <f aca="true" t="shared" si="5" ref="N12:N20">L12+M12</f>
        <v>1291.3153488000003</v>
      </c>
      <c r="P12" s="106"/>
      <c r="Q12" s="87"/>
      <c r="S12" s="19"/>
      <c r="T12" s="19"/>
    </row>
    <row r="13" spans="1:20" ht="12.75">
      <c r="A13" s="30">
        <v>72943</v>
      </c>
      <c r="B13" s="27" t="s">
        <v>45</v>
      </c>
      <c r="C13" s="142" t="s">
        <v>33</v>
      </c>
      <c r="D13" s="143"/>
      <c r="E13" s="143"/>
      <c r="F13" s="20" t="s">
        <v>9</v>
      </c>
      <c r="G13" s="115">
        <f>G12</f>
        <v>1528.98</v>
      </c>
      <c r="H13" s="115">
        <v>1.06</v>
      </c>
      <c r="I13" s="44">
        <f t="shared" si="0"/>
        <v>1.3165200000000001</v>
      </c>
      <c r="J13" s="91">
        <f t="shared" si="1"/>
        <v>0.7899120000000001</v>
      </c>
      <c r="K13" s="91">
        <f t="shared" si="2"/>
        <v>0.5266080000000001</v>
      </c>
      <c r="L13" s="91">
        <f t="shared" si="3"/>
        <v>1207.75964976</v>
      </c>
      <c r="M13" s="91">
        <f t="shared" si="4"/>
        <v>805.1730998400001</v>
      </c>
      <c r="N13" s="92">
        <f t="shared" si="5"/>
        <v>2012.9327496</v>
      </c>
      <c r="P13" s="106"/>
      <c r="Q13" s="87"/>
      <c r="S13" s="19"/>
      <c r="T13" s="19"/>
    </row>
    <row r="14" spans="1:20" ht="21.75" customHeight="1">
      <c r="A14" s="37">
        <v>72965</v>
      </c>
      <c r="B14" s="27" t="s">
        <v>46</v>
      </c>
      <c r="C14" s="136" t="s">
        <v>34</v>
      </c>
      <c r="D14" s="137"/>
      <c r="E14" s="138"/>
      <c r="F14" s="117" t="s">
        <v>10</v>
      </c>
      <c r="G14" s="115">
        <f>G12*0.045</f>
        <v>68.8041</v>
      </c>
      <c r="H14" s="115">
        <v>387.16</v>
      </c>
      <c r="I14" s="44">
        <f t="shared" si="0"/>
        <v>480.85272000000003</v>
      </c>
      <c r="J14" s="91">
        <f t="shared" si="1"/>
        <v>288.511632</v>
      </c>
      <c r="K14" s="91">
        <f t="shared" si="2"/>
        <v>192.341088</v>
      </c>
      <c r="L14" s="91">
        <f t="shared" si="3"/>
        <v>19850.783179291204</v>
      </c>
      <c r="M14" s="91">
        <f t="shared" si="4"/>
        <v>13233.855452860802</v>
      </c>
      <c r="N14" s="92">
        <f t="shared" si="5"/>
        <v>33084.638632152004</v>
      </c>
      <c r="P14" s="107"/>
      <c r="Q14" s="87"/>
      <c r="S14" s="19"/>
      <c r="T14" s="19"/>
    </row>
    <row r="15" spans="1:20" ht="12.75">
      <c r="A15" s="38">
        <v>72887</v>
      </c>
      <c r="B15" s="27" t="s">
        <v>47</v>
      </c>
      <c r="C15" s="142" t="s">
        <v>35</v>
      </c>
      <c r="D15" s="143"/>
      <c r="E15" s="143"/>
      <c r="F15" s="117" t="s">
        <v>22</v>
      </c>
      <c r="G15" s="115">
        <f>G14*24</f>
        <v>1651.2984000000001</v>
      </c>
      <c r="H15" s="115">
        <v>0.68</v>
      </c>
      <c r="I15" s="44">
        <f t="shared" si="0"/>
        <v>0.8445600000000001</v>
      </c>
      <c r="J15" s="91">
        <f t="shared" si="1"/>
        <v>0.5067360000000001</v>
      </c>
      <c r="K15" s="91">
        <f t="shared" si="2"/>
        <v>0.33782400000000007</v>
      </c>
      <c r="L15" s="91">
        <f t="shared" si="3"/>
        <v>836.7723460224001</v>
      </c>
      <c r="M15" s="91">
        <f t="shared" si="4"/>
        <v>557.8482306816002</v>
      </c>
      <c r="N15" s="92">
        <f t="shared" si="5"/>
        <v>1394.6205767040003</v>
      </c>
      <c r="P15" s="108"/>
      <c r="Q15" s="87"/>
      <c r="S15" s="19"/>
      <c r="T15" s="19"/>
    </row>
    <row r="16" spans="1:20" ht="12.75">
      <c r="A16" s="38">
        <v>72886</v>
      </c>
      <c r="B16" s="27" t="s">
        <v>48</v>
      </c>
      <c r="C16" s="142" t="s">
        <v>36</v>
      </c>
      <c r="D16" s="143"/>
      <c r="E16" s="143"/>
      <c r="F16" s="117" t="s">
        <v>22</v>
      </c>
      <c r="G16" s="115">
        <f>G14*26.5</f>
        <v>1823.3086500000002</v>
      </c>
      <c r="H16" s="115">
        <v>0.81</v>
      </c>
      <c r="I16" s="44">
        <f t="shared" si="0"/>
        <v>1.0060200000000001</v>
      </c>
      <c r="J16" s="91">
        <f t="shared" si="1"/>
        <v>0.603612</v>
      </c>
      <c r="K16" s="91">
        <f t="shared" si="2"/>
        <v>0.4024080000000001</v>
      </c>
      <c r="L16" s="91">
        <f t="shared" si="3"/>
        <v>1100.5709808438003</v>
      </c>
      <c r="M16" s="91">
        <f t="shared" si="4"/>
        <v>733.7139872292003</v>
      </c>
      <c r="N16" s="92">
        <f t="shared" si="5"/>
        <v>1834.2849680730005</v>
      </c>
      <c r="P16" s="108"/>
      <c r="Q16" s="87"/>
      <c r="S16" s="19"/>
      <c r="T16" s="19"/>
    </row>
    <row r="17" spans="1:20" ht="12.75">
      <c r="A17" s="30">
        <v>72943</v>
      </c>
      <c r="B17" s="27" t="s">
        <v>49</v>
      </c>
      <c r="C17" s="142" t="s">
        <v>37</v>
      </c>
      <c r="D17" s="143"/>
      <c r="E17" s="143"/>
      <c r="F17" s="20" t="s">
        <v>9</v>
      </c>
      <c r="G17" s="115">
        <f>G12</f>
        <v>1528.98</v>
      </c>
      <c r="H17" s="115">
        <v>1.06</v>
      </c>
      <c r="I17" s="44">
        <f t="shared" si="0"/>
        <v>1.3165200000000001</v>
      </c>
      <c r="J17" s="91">
        <f t="shared" si="1"/>
        <v>0.7899120000000001</v>
      </c>
      <c r="K17" s="91">
        <f t="shared" si="2"/>
        <v>0.5266080000000001</v>
      </c>
      <c r="L17" s="91">
        <f t="shared" si="3"/>
        <v>1207.75964976</v>
      </c>
      <c r="M17" s="91">
        <f t="shared" si="4"/>
        <v>805.1730998400001</v>
      </c>
      <c r="N17" s="92">
        <f t="shared" si="5"/>
        <v>2012.9327496</v>
      </c>
      <c r="P17" s="106"/>
      <c r="Q17" s="87"/>
      <c r="S17" s="19"/>
      <c r="T17" s="19"/>
    </row>
    <row r="18" spans="1:20" ht="12.75">
      <c r="A18" s="37">
        <v>72965</v>
      </c>
      <c r="B18" s="27" t="s">
        <v>50</v>
      </c>
      <c r="C18" s="142" t="s">
        <v>62</v>
      </c>
      <c r="D18" s="143"/>
      <c r="E18" s="143"/>
      <c r="F18" s="117" t="s">
        <v>10</v>
      </c>
      <c r="G18" s="115">
        <f>G13*0.03</f>
        <v>45.8694</v>
      </c>
      <c r="H18" s="115">
        <v>387.16</v>
      </c>
      <c r="I18" s="44">
        <f t="shared" si="0"/>
        <v>480.85272000000003</v>
      </c>
      <c r="J18" s="91">
        <f t="shared" si="1"/>
        <v>288.511632</v>
      </c>
      <c r="K18" s="91">
        <f t="shared" si="2"/>
        <v>192.341088</v>
      </c>
      <c r="L18" s="91">
        <f t="shared" si="3"/>
        <v>13233.8554528608</v>
      </c>
      <c r="M18" s="91">
        <f t="shared" si="4"/>
        <v>8822.5703019072</v>
      </c>
      <c r="N18" s="92">
        <f t="shared" si="5"/>
        <v>22056.425754768003</v>
      </c>
      <c r="P18" s="107"/>
      <c r="Q18" s="87"/>
      <c r="S18" s="19"/>
      <c r="T18" s="19"/>
    </row>
    <row r="19" spans="1:20" ht="12.75">
      <c r="A19" s="38">
        <v>72887</v>
      </c>
      <c r="B19" s="27" t="s">
        <v>51</v>
      </c>
      <c r="C19" s="142" t="s">
        <v>35</v>
      </c>
      <c r="D19" s="143"/>
      <c r="E19" s="143"/>
      <c r="F19" s="117" t="s">
        <v>22</v>
      </c>
      <c r="G19" s="115">
        <f>G18*24</f>
        <v>1100.8656</v>
      </c>
      <c r="H19" s="115">
        <v>0.68</v>
      </c>
      <c r="I19" s="44">
        <f t="shared" si="0"/>
        <v>0.8445600000000001</v>
      </c>
      <c r="J19" s="91">
        <f t="shared" si="1"/>
        <v>0.5067360000000001</v>
      </c>
      <c r="K19" s="91">
        <f t="shared" si="2"/>
        <v>0.33782400000000007</v>
      </c>
      <c r="L19" s="91">
        <f t="shared" si="3"/>
        <v>557.8482306816002</v>
      </c>
      <c r="M19" s="91">
        <f t="shared" si="4"/>
        <v>371.8988204544001</v>
      </c>
      <c r="N19" s="92">
        <f t="shared" si="5"/>
        <v>929.7470511360002</v>
      </c>
      <c r="P19" s="108"/>
      <c r="Q19" s="87"/>
      <c r="S19" s="19"/>
      <c r="T19" s="19"/>
    </row>
    <row r="20" spans="1:20" ht="12.75" customHeight="1" thickBot="1">
      <c r="A20" s="39">
        <v>72886</v>
      </c>
      <c r="B20" s="33" t="s">
        <v>52</v>
      </c>
      <c r="C20" s="140" t="s">
        <v>36</v>
      </c>
      <c r="D20" s="141"/>
      <c r="E20" s="141"/>
      <c r="F20" s="49" t="s">
        <v>22</v>
      </c>
      <c r="G20" s="44">
        <f>G18*26.5</f>
        <v>1215.5391</v>
      </c>
      <c r="H20" s="44">
        <v>0.81</v>
      </c>
      <c r="I20" s="44">
        <f t="shared" si="0"/>
        <v>1.0060200000000001</v>
      </c>
      <c r="J20" s="91">
        <f t="shared" si="1"/>
        <v>0.603612</v>
      </c>
      <c r="K20" s="91">
        <f t="shared" si="2"/>
        <v>0.4024080000000001</v>
      </c>
      <c r="L20" s="91">
        <f t="shared" si="3"/>
        <v>733.7139872292</v>
      </c>
      <c r="M20" s="91">
        <f t="shared" si="4"/>
        <v>489.1426581528001</v>
      </c>
      <c r="N20" s="92">
        <f t="shared" si="5"/>
        <v>1222.8566453820001</v>
      </c>
      <c r="P20" s="108"/>
      <c r="Q20" s="87"/>
      <c r="S20" s="19"/>
      <c r="T20" s="19"/>
    </row>
    <row r="21" spans="1:16" ht="13.5" thickBot="1">
      <c r="A21" s="77"/>
      <c r="B21" s="73"/>
      <c r="C21" s="74" t="s">
        <v>13</v>
      </c>
      <c r="D21" s="75"/>
      <c r="E21" s="75"/>
      <c r="F21" s="76"/>
      <c r="G21" s="111"/>
      <c r="H21" s="111"/>
      <c r="I21" s="111"/>
      <c r="J21" s="129"/>
      <c r="K21" s="131"/>
      <c r="L21" s="130">
        <f>SUM(L12:L20)</f>
        <v>39503.852685729005</v>
      </c>
      <c r="M21" s="97">
        <f>SUM(M12:M20)</f>
        <v>26335.901790486</v>
      </c>
      <c r="N21" s="94">
        <f>SUM(N12:N20)</f>
        <v>65839.754476215</v>
      </c>
      <c r="P21" s="106"/>
    </row>
    <row r="22" spans="1:16" ht="15" customHeight="1">
      <c r="A22" s="64"/>
      <c r="B22" s="45">
        <v>3</v>
      </c>
      <c r="C22" s="139" t="s">
        <v>15</v>
      </c>
      <c r="D22" s="139"/>
      <c r="E22" s="139"/>
      <c r="F22" s="46"/>
      <c r="G22" s="112"/>
      <c r="H22" s="112"/>
      <c r="I22" s="112"/>
      <c r="J22" s="81"/>
      <c r="K22" s="81"/>
      <c r="L22" s="81"/>
      <c r="M22" s="81"/>
      <c r="N22" s="82"/>
      <c r="P22" s="106"/>
    </row>
    <row r="23" spans="1:16" ht="15" customHeight="1">
      <c r="A23" s="65"/>
      <c r="B23" s="26" t="s">
        <v>16</v>
      </c>
      <c r="C23" s="149" t="s">
        <v>54</v>
      </c>
      <c r="D23" s="149"/>
      <c r="E23" s="149"/>
      <c r="F23" s="20"/>
      <c r="G23" s="113"/>
      <c r="H23" s="113"/>
      <c r="I23" s="113"/>
      <c r="J23" s="83"/>
      <c r="K23" s="83"/>
      <c r="L23" s="83"/>
      <c r="M23" s="83"/>
      <c r="N23" s="84"/>
      <c r="P23" s="106"/>
    </row>
    <row r="24" spans="1:16" ht="12.75" customHeight="1">
      <c r="A24" s="31" t="s">
        <v>38</v>
      </c>
      <c r="B24" s="28" t="s">
        <v>55</v>
      </c>
      <c r="C24" s="150" t="s">
        <v>101</v>
      </c>
      <c r="D24" s="151"/>
      <c r="E24" s="152"/>
      <c r="F24" s="50" t="s">
        <v>9</v>
      </c>
      <c r="G24" s="42">
        <v>0.5</v>
      </c>
      <c r="H24" s="42">
        <v>288</v>
      </c>
      <c r="I24" s="44">
        <f>(H24*0.242)+H24</f>
        <v>357.696</v>
      </c>
      <c r="J24" s="91">
        <f>I24*0.6</f>
        <v>214.6176</v>
      </c>
      <c r="K24" s="91">
        <f>I24*0.4</f>
        <v>143.07840000000002</v>
      </c>
      <c r="L24" s="91">
        <f>G24*J24</f>
        <v>107.3088</v>
      </c>
      <c r="M24" s="91">
        <f>G24*K24</f>
        <v>71.53920000000001</v>
      </c>
      <c r="N24" s="92">
        <f>L24+M24</f>
        <v>178.848</v>
      </c>
      <c r="P24" s="106"/>
    </row>
    <row r="25" spans="1:16" ht="12.75" customHeight="1">
      <c r="A25" s="31" t="s">
        <v>38</v>
      </c>
      <c r="B25" s="28" t="s">
        <v>64</v>
      </c>
      <c r="C25" s="150" t="s">
        <v>63</v>
      </c>
      <c r="D25" s="151"/>
      <c r="E25" s="152"/>
      <c r="F25" s="50" t="s">
        <v>9</v>
      </c>
      <c r="G25" s="42">
        <v>0.2</v>
      </c>
      <c r="H25" s="42">
        <v>288</v>
      </c>
      <c r="I25" s="44">
        <f>(H25*0.242)+H25</f>
        <v>357.696</v>
      </c>
      <c r="J25" s="91">
        <f>I25*0.6</f>
        <v>214.6176</v>
      </c>
      <c r="K25" s="91">
        <f>I25*0.4</f>
        <v>143.07840000000002</v>
      </c>
      <c r="L25" s="91">
        <f>G25*J25</f>
        <v>42.92352</v>
      </c>
      <c r="M25" s="91">
        <f>G25*K25</f>
        <v>28.615680000000005</v>
      </c>
      <c r="N25" s="92">
        <f>L25+M25</f>
        <v>71.53920000000001</v>
      </c>
      <c r="P25" s="106"/>
    </row>
    <row r="26" spans="1:16" ht="12.75" customHeight="1">
      <c r="A26" s="65"/>
      <c r="B26" s="26" t="s">
        <v>17</v>
      </c>
      <c r="C26" s="149" t="s">
        <v>56</v>
      </c>
      <c r="D26" s="149"/>
      <c r="E26" s="149"/>
      <c r="F26" s="20"/>
      <c r="G26" s="113"/>
      <c r="H26" s="113"/>
      <c r="I26" s="113"/>
      <c r="J26" s="83"/>
      <c r="K26" s="83"/>
      <c r="L26" s="83"/>
      <c r="M26" s="83"/>
      <c r="N26" s="84"/>
      <c r="P26" s="106"/>
    </row>
    <row r="27" spans="1:20" ht="12.75" customHeight="1">
      <c r="A27" s="40">
        <v>72947</v>
      </c>
      <c r="B27" s="28" t="s">
        <v>57</v>
      </c>
      <c r="C27" s="150" t="s">
        <v>39</v>
      </c>
      <c r="D27" s="151"/>
      <c r="E27" s="152"/>
      <c r="F27" s="50" t="s">
        <v>9</v>
      </c>
      <c r="G27" s="42">
        <v>132.12</v>
      </c>
      <c r="H27" s="42">
        <v>14.23</v>
      </c>
      <c r="I27" s="44">
        <f>(H27*0.242)+H27</f>
        <v>17.67366</v>
      </c>
      <c r="J27" s="91">
        <f>I27*0.6</f>
        <v>10.604196</v>
      </c>
      <c r="K27" s="91">
        <f>I27*0.4</f>
        <v>7.069464000000001</v>
      </c>
      <c r="L27" s="91">
        <f>G27*J27</f>
        <v>1401.02637552</v>
      </c>
      <c r="M27" s="91">
        <f>G27*K27</f>
        <v>934.0175836800001</v>
      </c>
      <c r="N27" s="92">
        <f>L27+M27</f>
        <v>2335.0439592000002</v>
      </c>
      <c r="P27" s="109"/>
      <c r="S27" s="19"/>
      <c r="T27" s="19"/>
    </row>
    <row r="28" spans="1:20" ht="15" customHeight="1">
      <c r="A28" s="65"/>
      <c r="B28" s="26" t="s">
        <v>18</v>
      </c>
      <c r="C28" s="149" t="s">
        <v>58</v>
      </c>
      <c r="D28" s="149"/>
      <c r="E28" s="149"/>
      <c r="F28" s="20"/>
      <c r="G28" s="113"/>
      <c r="H28" s="113"/>
      <c r="I28" s="113"/>
      <c r="J28" s="83"/>
      <c r="K28" s="83"/>
      <c r="L28" s="83"/>
      <c r="M28" s="83"/>
      <c r="N28" s="84"/>
      <c r="P28" s="106"/>
      <c r="S28" s="19"/>
      <c r="T28" s="19"/>
    </row>
    <row r="29" spans="1:20" ht="30" customHeight="1">
      <c r="A29" s="43">
        <v>72965</v>
      </c>
      <c r="B29" s="33" t="s">
        <v>59</v>
      </c>
      <c r="C29" s="172" t="s">
        <v>53</v>
      </c>
      <c r="D29" s="173"/>
      <c r="E29" s="174"/>
      <c r="F29" s="49" t="s">
        <v>10</v>
      </c>
      <c r="G29" s="44">
        <v>8.88</v>
      </c>
      <c r="H29" s="44">
        <v>387.16</v>
      </c>
      <c r="I29" s="44">
        <f>(H29*0.242)+H29</f>
        <v>480.85272000000003</v>
      </c>
      <c r="J29" s="91">
        <f>I29*0.6</f>
        <v>288.511632</v>
      </c>
      <c r="K29" s="91">
        <f>I29*0.4</f>
        <v>192.341088</v>
      </c>
      <c r="L29" s="91">
        <f>G29*J29</f>
        <v>2561.9832921600005</v>
      </c>
      <c r="M29" s="91">
        <f>G29*K29</f>
        <v>1707.9888614400002</v>
      </c>
      <c r="N29" s="92">
        <f>L29+M29</f>
        <v>4269.972153600001</v>
      </c>
      <c r="P29" s="107"/>
      <c r="Q29" s="87"/>
      <c r="S29" s="19"/>
      <c r="T29" s="19"/>
    </row>
    <row r="30" spans="1:20" ht="15" customHeight="1">
      <c r="A30" s="38">
        <v>72887</v>
      </c>
      <c r="B30" s="27" t="s">
        <v>60</v>
      </c>
      <c r="C30" s="142" t="s">
        <v>35</v>
      </c>
      <c r="D30" s="143"/>
      <c r="E30" s="143"/>
      <c r="F30" s="117" t="s">
        <v>22</v>
      </c>
      <c r="G30" s="115">
        <f>G29*24</f>
        <v>213.12</v>
      </c>
      <c r="H30" s="115">
        <v>0.68</v>
      </c>
      <c r="I30" s="44">
        <f>(H30*0.242)+H30</f>
        <v>0.8445600000000001</v>
      </c>
      <c r="J30" s="91">
        <f>I30*0.6</f>
        <v>0.5067360000000001</v>
      </c>
      <c r="K30" s="91">
        <f>I30*0.4</f>
        <v>0.33782400000000007</v>
      </c>
      <c r="L30" s="91">
        <f>G30*J30</f>
        <v>107.99557632000001</v>
      </c>
      <c r="M30" s="91">
        <f>G30*K30</f>
        <v>71.99705088000002</v>
      </c>
      <c r="N30" s="92">
        <f>L30+M30</f>
        <v>179.99262720000002</v>
      </c>
      <c r="P30" s="108"/>
      <c r="Q30" s="87"/>
      <c r="S30" s="19"/>
      <c r="T30" s="19"/>
    </row>
    <row r="31" spans="1:20" ht="15" customHeight="1">
      <c r="A31" s="39">
        <v>72886</v>
      </c>
      <c r="B31" s="33" t="s">
        <v>61</v>
      </c>
      <c r="C31" s="140" t="s">
        <v>36</v>
      </c>
      <c r="D31" s="141"/>
      <c r="E31" s="141"/>
      <c r="F31" s="49" t="s">
        <v>22</v>
      </c>
      <c r="G31" s="44">
        <f>G29*26.5</f>
        <v>235.32000000000002</v>
      </c>
      <c r="H31" s="44">
        <v>0.81</v>
      </c>
      <c r="I31" s="44">
        <f>(H31*0.242)+H31</f>
        <v>1.0060200000000001</v>
      </c>
      <c r="J31" s="91">
        <f>I31*0.6</f>
        <v>0.603612</v>
      </c>
      <c r="K31" s="91">
        <f>I31*0.4</f>
        <v>0.4024080000000001</v>
      </c>
      <c r="L31" s="91">
        <f>G31*J31</f>
        <v>142.04197584000002</v>
      </c>
      <c r="M31" s="91">
        <f>G31*K31</f>
        <v>94.69465056000003</v>
      </c>
      <c r="N31" s="92">
        <f>L31+M31</f>
        <v>236.73662640000003</v>
      </c>
      <c r="P31" s="108"/>
      <c r="Q31" s="87"/>
      <c r="S31" s="19"/>
      <c r="T31" s="19"/>
    </row>
    <row r="32" spans="1:20" ht="15" customHeight="1" thickBot="1">
      <c r="A32" s="39" t="s">
        <v>73</v>
      </c>
      <c r="B32" s="132" t="s">
        <v>102</v>
      </c>
      <c r="C32" s="147" t="s">
        <v>104</v>
      </c>
      <c r="D32" s="148"/>
      <c r="E32" s="148"/>
      <c r="F32" s="133" t="s">
        <v>19</v>
      </c>
      <c r="G32" s="44">
        <v>14.58</v>
      </c>
      <c r="H32" s="44">
        <v>42</v>
      </c>
      <c r="I32" s="44">
        <f>(H32*0.242)+H32</f>
        <v>52.164</v>
      </c>
      <c r="J32" s="91">
        <f>I32*0.6</f>
        <v>31.2984</v>
      </c>
      <c r="K32" s="91">
        <f>I32*0.4</f>
        <v>20.8656</v>
      </c>
      <c r="L32" s="91">
        <f>G32*J32</f>
        <v>456.330672</v>
      </c>
      <c r="M32" s="91">
        <f>G32*K32</f>
        <v>304.22044800000003</v>
      </c>
      <c r="N32" s="92">
        <f>L32+M32</f>
        <v>760.5511200000001</v>
      </c>
      <c r="P32" s="108"/>
      <c r="Q32" s="87"/>
      <c r="S32" s="19"/>
      <c r="T32" s="19"/>
    </row>
    <row r="33" spans="1:17" ht="15" customHeight="1" thickBot="1">
      <c r="A33" s="77"/>
      <c r="B33" s="73"/>
      <c r="C33" s="74" t="s">
        <v>13</v>
      </c>
      <c r="D33" s="75"/>
      <c r="E33" s="75"/>
      <c r="F33" s="76"/>
      <c r="G33" s="111"/>
      <c r="H33" s="111"/>
      <c r="I33" s="111"/>
      <c r="J33" s="80"/>
      <c r="K33" s="80"/>
      <c r="L33" s="94">
        <f>SUM(L24:L32)</f>
        <v>4819.61021184</v>
      </c>
      <c r="M33" s="94">
        <f>SUM(M24:M32)</f>
        <v>3213.0734745600007</v>
      </c>
      <c r="N33" s="94">
        <f>SUM(N24:N32)</f>
        <v>8032.6836864000015</v>
      </c>
      <c r="P33" s="106"/>
      <c r="Q33" s="87"/>
    </row>
    <row r="34" spans="1:17" ht="12.75">
      <c r="A34" s="61"/>
      <c r="B34" s="45">
        <v>4</v>
      </c>
      <c r="C34" s="144" t="s">
        <v>40</v>
      </c>
      <c r="D34" s="145"/>
      <c r="E34" s="146"/>
      <c r="F34" s="46"/>
      <c r="G34" s="47"/>
      <c r="H34" s="47"/>
      <c r="I34" s="47"/>
      <c r="J34" s="81"/>
      <c r="K34" s="81"/>
      <c r="L34" s="81"/>
      <c r="M34" s="81"/>
      <c r="N34" s="82"/>
      <c r="P34" s="105"/>
      <c r="Q34" s="87"/>
    </row>
    <row r="35" spans="1:17" ht="12.75">
      <c r="A35" s="119">
        <v>74259</v>
      </c>
      <c r="B35" s="29" t="s">
        <v>70</v>
      </c>
      <c r="C35" s="134" t="s">
        <v>67</v>
      </c>
      <c r="D35" s="134"/>
      <c r="E35" s="134"/>
      <c r="F35" s="21"/>
      <c r="G35" s="116"/>
      <c r="H35" s="116"/>
      <c r="I35" s="44"/>
      <c r="J35" s="91"/>
      <c r="K35" s="91"/>
      <c r="L35" s="91"/>
      <c r="M35" s="91"/>
      <c r="N35" s="92"/>
      <c r="P35" s="105"/>
      <c r="Q35" s="87"/>
    </row>
    <row r="36" spans="1:17" ht="12.75">
      <c r="A36" s="119" t="s">
        <v>74</v>
      </c>
      <c r="B36" s="29" t="s">
        <v>81</v>
      </c>
      <c r="C36" s="134" t="s">
        <v>77</v>
      </c>
      <c r="D36" s="134"/>
      <c r="E36" s="134"/>
      <c r="F36" s="21" t="s">
        <v>78</v>
      </c>
      <c r="G36" s="116">
        <v>1</v>
      </c>
      <c r="H36" s="116">
        <v>69.42</v>
      </c>
      <c r="I36" s="44">
        <f>(H36*0.242)+H36</f>
        <v>86.21964</v>
      </c>
      <c r="J36" s="91">
        <f>I36*0.6</f>
        <v>51.731784</v>
      </c>
      <c r="K36" s="91">
        <f>I36*0.4</f>
        <v>34.487856</v>
      </c>
      <c r="L36" s="91">
        <f>G36*J36</f>
        <v>51.731784</v>
      </c>
      <c r="M36" s="91">
        <f>G36*K36</f>
        <v>34.487856</v>
      </c>
      <c r="N36" s="92">
        <f>L36+M36</f>
        <v>86.21964</v>
      </c>
      <c r="P36" s="105"/>
      <c r="Q36" s="87"/>
    </row>
    <row r="37" spans="1:17" ht="12.75">
      <c r="A37" s="119" t="s">
        <v>75</v>
      </c>
      <c r="B37" s="29" t="s">
        <v>82</v>
      </c>
      <c r="C37" s="134" t="s">
        <v>79</v>
      </c>
      <c r="D37" s="134"/>
      <c r="E37" s="134"/>
      <c r="F37" s="21" t="s">
        <v>78</v>
      </c>
      <c r="G37" s="116">
        <v>1</v>
      </c>
      <c r="H37" s="116">
        <v>63.11</v>
      </c>
      <c r="I37" s="44">
        <f>(H37*0.242)+H37</f>
        <v>78.38262</v>
      </c>
      <c r="J37" s="91">
        <f>I37*0.6</f>
        <v>47.029572</v>
      </c>
      <c r="K37" s="91">
        <f>I37*0.4</f>
        <v>31.353048</v>
      </c>
      <c r="L37" s="91">
        <f>G37*J37</f>
        <v>47.029572</v>
      </c>
      <c r="M37" s="91">
        <f>G37*K37</f>
        <v>31.353048</v>
      </c>
      <c r="N37" s="92">
        <f>L37+M37</f>
        <v>78.38262</v>
      </c>
      <c r="P37" s="105"/>
      <c r="Q37" s="87"/>
    </row>
    <row r="38" spans="1:17" ht="12.75">
      <c r="A38" s="119" t="s">
        <v>76</v>
      </c>
      <c r="B38" s="29" t="s">
        <v>83</v>
      </c>
      <c r="C38" s="134" t="s">
        <v>80</v>
      </c>
      <c r="D38" s="134"/>
      <c r="E38" s="134"/>
      <c r="F38" s="21" t="s">
        <v>78</v>
      </c>
      <c r="G38" s="116">
        <v>2</v>
      </c>
      <c r="H38" s="116">
        <v>69.42</v>
      </c>
      <c r="I38" s="44">
        <f>(H38*0.242)+H38</f>
        <v>86.21964</v>
      </c>
      <c r="J38" s="91">
        <f>I38*0.6</f>
        <v>51.731784</v>
      </c>
      <c r="K38" s="91">
        <f>I38*0.4</f>
        <v>34.487856</v>
      </c>
      <c r="L38" s="91">
        <f>G38*J38</f>
        <v>103.463568</v>
      </c>
      <c r="M38" s="91">
        <f>G38*K38</f>
        <v>68.975712</v>
      </c>
      <c r="N38" s="92">
        <f>L38+M38</f>
        <v>172.43928</v>
      </c>
      <c r="P38" s="105"/>
      <c r="Q38" s="87"/>
    </row>
    <row r="39" spans="1:17" ht="12.75">
      <c r="A39" s="119" t="s">
        <v>68</v>
      </c>
      <c r="B39" s="29" t="s">
        <v>71</v>
      </c>
      <c r="C39" s="134" t="s">
        <v>69</v>
      </c>
      <c r="D39" s="134"/>
      <c r="E39" s="134"/>
      <c r="F39" s="21"/>
      <c r="G39" s="116"/>
      <c r="H39" s="116"/>
      <c r="I39" s="116"/>
      <c r="J39" s="100"/>
      <c r="K39" s="100"/>
      <c r="L39" s="100"/>
      <c r="M39" s="100"/>
      <c r="N39" s="98"/>
      <c r="P39" s="105"/>
      <c r="Q39" s="87"/>
    </row>
    <row r="40" spans="1:17" ht="12.75">
      <c r="A40" s="119" t="s">
        <v>74</v>
      </c>
      <c r="B40" s="29" t="s">
        <v>85</v>
      </c>
      <c r="C40" s="134" t="s">
        <v>77</v>
      </c>
      <c r="D40" s="134"/>
      <c r="E40" s="134"/>
      <c r="F40" s="21" t="s">
        <v>78</v>
      </c>
      <c r="G40" s="116">
        <v>1</v>
      </c>
      <c r="H40" s="116">
        <v>69.42</v>
      </c>
      <c r="I40" s="44">
        <f>(H40*0.242)+H40</f>
        <v>86.21964</v>
      </c>
      <c r="J40" s="91">
        <f>I40*0.6</f>
        <v>51.731784</v>
      </c>
      <c r="K40" s="91">
        <f>I40*0.4</f>
        <v>34.487856</v>
      </c>
      <c r="L40" s="91">
        <f>G40*J40</f>
        <v>51.731784</v>
      </c>
      <c r="M40" s="91">
        <f>G40*K40</f>
        <v>34.487856</v>
      </c>
      <c r="N40" s="92">
        <f>L40+M40</f>
        <v>86.21964</v>
      </c>
      <c r="P40" s="105"/>
      <c r="Q40" s="87"/>
    </row>
    <row r="41" spans="1:17" ht="12.75">
      <c r="A41" s="119" t="s">
        <v>84</v>
      </c>
      <c r="B41" s="29" t="s">
        <v>86</v>
      </c>
      <c r="C41" s="134" t="s">
        <v>87</v>
      </c>
      <c r="D41" s="134"/>
      <c r="E41" s="134"/>
      <c r="F41" s="21" t="s">
        <v>78</v>
      </c>
      <c r="G41" s="116">
        <v>2</v>
      </c>
      <c r="H41" s="116">
        <v>50.49</v>
      </c>
      <c r="I41" s="44">
        <f>(H41*0.242)+H41</f>
        <v>62.70858</v>
      </c>
      <c r="J41" s="91">
        <f>I41*0.6</f>
        <v>37.625147999999996</v>
      </c>
      <c r="K41" s="91">
        <f>I41*0.4</f>
        <v>25.083432000000002</v>
      </c>
      <c r="L41" s="91">
        <f>G41*J41</f>
        <v>75.25029599999999</v>
      </c>
      <c r="M41" s="91">
        <f>G41*K41</f>
        <v>50.166864000000004</v>
      </c>
      <c r="N41" s="92">
        <f>L41+M41</f>
        <v>125.41716</v>
      </c>
      <c r="P41" s="105"/>
      <c r="Q41" s="87"/>
    </row>
    <row r="42" spans="1:17" ht="12.75">
      <c r="A42" s="119" t="s">
        <v>88</v>
      </c>
      <c r="B42" s="121" t="s">
        <v>89</v>
      </c>
      <c r="C42" s="135" t="s">
        <v>90</v>
      </c>
      <c r="D42" s="135"/>
      <c r="E42" s="135"/>
      <c r="F42" s="122" t="s">
        <v>78</v>
      </c>
      <c r="G42" s="123">
        <v>1</v>
      </c>
      <c r="H42" s="123">
        <v>78.89</v>
      </c>
      <c r="I42" s="44">
        <f>(H42*0.242)+H42</f>
        <v>97.98138</v>
      </c>
      <c r="J42" s="91">
        <f>I42*0.6</f>
        <v>58.788827999999995</v>
      </c>
      <c r="K42" s="91">
        <f>I42*0.4</f>
        <v>39.192552000000006</v>
      </c>
      <c r="L42" s="91">
        <f>G42*J42</f>
        <v>58.788827999999995</v>
      </c>
      <c r="M42" s="91">
        <f>G42*K42</f>
        <v>39.192552000000006</v>
      </c>
      <c r="N42" s="92">
        <f>L42+M42</f>
        <v>97.98138</v>
      </c>
      <c r="P42" s="105"/>
      <c r="Q42" s="87"/>
    </row>
    <row r="43" spans="1:17" ht="12.75">
      <c r="A43" s="119" t="s">
        <v>91</v>
      </c>
      <c r="B43" s="121" t="s">
        <v>92</v>
      </c>
      <c r="C43" s="135" t="s">
        <v>93</v>
      </c>
      <c r="D43" s="135"/>
      <c r="E43" s="135"/>
      <c r="F43" s="122" t="s">
        <v>78</v>
      </c>
      <c r="G43" s="123">
        <v>1</v>
      </c>
      <c r="H43" s="123">
        <v>56.8</v>
      </c>
      <c r="I43" s="44">
        <f>(H43*0.242)+H43</f>
        <v>70.5456</v>
      </c>
      <c r="J43" s="91">
        <f>I43*0.6</f>
        <v>42.32735999999999</v>
      </c>
      <c r="K43" s="91">
        <f>I43*0.4</f>
        <v>28.218239999999998</v>
      </c>
      <c r="L43" s="91">
        <f>G43*J43</f>
        <v>42.32735999999999</v>
      </c>
      <c r="M43" s="91">
        <f>G43*K43</f>
        <v>28.218239999999998</v>
      </c>
      <c r="N43" s="92">
        <f>L43+M43</f>
        <v>70.5456</v>
      </c>
      <c r="P43" s="105"/>
      <c r="Q43" s="87"/>
    </row>
    <row r="44" spans="1:17" ht="13.5" thickBot="1">
      <c r="A44" s="119">
        <v>84523</v>
      </c>
      <c r="B44" s="29" t="s">
        <v>72</v>
      </c>
      <c r="C44" s="134" t="s">
        <v>41</v>
      </c>
      <c r="D44" s="134"/>
      <c r="E44" s="134"/>
      <c r="F44" s="21" t="s">
        <v>19</v>
      </c>
      <c r="G44" s="116">
        <f>G12</f>
        <v>1528.98</v>
      </c>
      <c r="H44" s="116">
        <v>0.24</v>
      </c>
      <c r="I44" s="44">
        <f>(H44*0.242)+H44</f>
        <v>0.29808</v>
      </c>
      <c r="J44" s="91">
        <f>I44*0.6</f>
        <v>0.178848</v>
      </c>
      <c r="K44" s="91">
        <f>I44*0.4</f>
        <v>0.119232</v>
      </c>
      <c r="L44" s="91">
        <f>G44*J44</f>
        <v>273.45501504000003</v>
      </c>
      <c r="M44" s="91">
        <f>G44*K44</f>
        <v>182.30334336</v>
      </c>
      <c r="N44" s="92">
        <f>L44+M44</f>
        <v>455.7583584</v>
      </c>
      <c r="P44" s="105"/>
      <c r="Q44" s="87"/>
    </row>
    <row r="45" spans="1:16" ht="13.5" thickBot="1">
      <c r="A45" s="72"/>
      <c r="B45" s="73"/>
      <c r="C45" s="74" t="s">
        <v>13</v>
      </c>
      <c r="D45" s="75"/>
      <c r="E45" s="75"/>
      <c r="F45" s="76"/>
      <c r="G45" s="111"/>
      <c r="H45" s="111"/>
      <c r="I45" s="111"/>
      <c r="J45" s="80"/>
      <c r="K45" s="80"/>
      <c r="L45" s="94">
        <f>SUM(L35:L44)</f>
        <v>703.77820704</v>
      </c>
      <c r="M45" s="94">
        <f>SUM(M35:M44)</f>
        <v>469.18547136000007</v>
      </c>
      <c r="N45" s="94">
        <f>SUM(N35:N44)</f>
        <v>1172.9636784</v>
      </c>
      <c r="P45" s="105"/>
    </row>
    <row r="46" spans="1:16" ht="13.5" thickBot="1">
      <c r="A46" s="66"/>
      <c r="B46" s="35"/>
      <c r="C46" s="67"/>
      <c r="D46" s="68"/>
      <c r="E46" s="68"/>
      <c r="F46" s="36"/>
      <c r="G46" s="114"/>
      <c r="H46" s="114"/>
      <c r="I46" s="114"/>
      <c r="J46" s="85"/>
      <c r="K46" s="85"/>
      <c r="L46" s="101"/>
      <c r="M46" s="101"/>
      <c r="N46" s="102"/>
      <c r="P46" s="103"/>
    </row>
    <row r="47" spans="1:16" ht="13.5" thickBot="1">
      <c r="A47" s="69"/>
      <c r="B47" s="51"/>
      <c r="C47" s="70" t="s">
        <v>11</v>
      </c>
      <c r="D47" s="71"/>
      <c r="E47" s="71"/>
      <c r="F47" s="52"/>
      <c r="G47" s="53"/>
      <c r="H47" s="53"/>
      <c r="I47" s="53"/>
      <c r="J47" s="86"/>
      <c r="K47" s="86"/>
      <c r="L47" s="110">
        <f>L45+L33+L21+L10</f>
        <v>45606.730980609005</v>
      </c>
      <c r="M47" s="110">
        <f>M45+M33+M21+M10</f>
        <v>30404.487320406002</v>
      </c>
      <c r="N47" s="110">
        <f>N45+N33+N21+N10</f>
        <v>76011.218301015</v>
      </c>
      <c r="P47" s="103"/>
    </row>
    <row r="48" spans="2:14" ht="12.75">
      <c r="B48" s="3"/>
      <c r="C48" s="4" t="s">
        <v>66</v>
      </c>
      <c r="D48" s="4"/>
      <c r="E48" s="4"/>
      <c r="F48" s="5"/>
      <c r="G48" s="6"/>
      <c r="H48" s="6"/>
      <c r="I48" s="6"/>
      <c r="J48" s="7"/>
      <c r="K48" s="7"/>
      <c r="L48" s="8"/>
      <c r="M48" s="8"/>
      <c r="N48" s="8"/>
    </row>
    <row r="49" spans="2:16" ht="12.75">
      <c r="B49" s="13"/>
      <c r="C49" s="15"/>
      <c r="D49" s="15"/>
      <c r="E49" s="15"/>
      <c r="F49" s="17"/>
      <c r="G49" s="17"/>
      <c r="H49" s="17"/>
      <c r="I49" s="17"/>
      <c r="J49" s="17"/>
      <c r="K49" s="17"/>
      <c r="L49" s="23"/>
      <c r="M49" s="13"/>
      <c r="N49" s="8"/>
      <c r="O49" s="2"/>
      <c r="P49" s="2"/>
    </row>
    <row r="50" spans="2:14" ht="12.75">
      <c r="B50" s="13"/>
      <c r="C50" s="15"/>
      <c r="D50" s="24" t="s">
        <v>23</v>
      </c>
      <c r="E50" s="18" t="s">
        <v>24</v>
      </c>
      <c r="F50" s="16"/>
      <c r="G50" s="16"/>
      <c r="H50" s="16"/>
      <c r="I50" s="16"/>
      <c r="J50" s="16"/>
      <c r="K50" s="16"/>
      <c r="L50" s="22"/>
      <c r="M50" s="22"/>
      <c r="N50" s="25"/>
    </row>
    <row r="51" spans="3:14" ht="12.75"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3:14" ht="12.75">
      <c r="C52" s="22"/>
      <c r="D52" s="22" t="s">
        <v>25</v>
      </c>
      <c r="E52" s="22"/>
      <c r="F52" s="22"/>
      <c r="G52" s="22"/>
      <c r="H52" s="22"/>
      <c r="I52" s="22"/>
      <c r="J52" s="22"/>
      <c r="K52" s="22"/>
      <c r="L52" s="22"/>
      <c r="M52" s="22" t="s">
        <v>42</v>
      </c>
      <c r="N52" s="22"/>
    </row>
    <row r="53" spans="3:14" ht="12.75">
      <c r="C53" s="22"/>
      <c r="D53" s="22" t="s">
        <v>26</v>
      </c>
      <c r="E53" s="22"/>
      <c r="F53" s="22"/>
      <c r="G53" s="22"/>
      <c r="H53" s="22"/>
      <c r="I53" s="22"/>
      <c r="J53" s="22"/>
      <c r="K53" s="22"/>
      <c r="L53" s="22"/>
      <c r="M53" s="22" t="s">
        <v>43</v>
      </c>
      <c r="N53" s="22"/>
    </row>
    <row r="54" spans="3:14" ht="12.75"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3:14" ht="12.75"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3:14" ht="12.75"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</row>
    <row r="57" spans="3:14" ht="12.75">
      <c r="C57" s="13"/>
      <c r="D57" s="13"/>
      <c r="E57" s="13"/>
      <c r="F57" s="13"/>
      <c r="G57" s="13"/>
      <c r="H57" s="13"/>
      <c r="I57" s="13"/>
      <c r="J57" s="13"/>
      <c r="K57" s="13"/>
      <c r="L57" s="22"/>
      <c r="M57" s="22"/>
      <c r="N57" s="22"/>
    </row>
  </sheetData>
  <sheetProtection/>
  <mergeCells count="45">
    <mergeCell ref="C29:E29"/>
    <mergeCell ref="C30:E30"/>
    <mergeCell ref="C31:E31"/>
    <mergeCell ref="C28:E28"/>
    <mergeCell ref="G5:L5"/>
    <mergeCell ref="C18:E18"/>
    <mergeCell ref="C24:E24"/>
    <mergeCell ref="B6:F6"/>
    <mergeCell ref="B5:F5"/>
    <mergeCell ref="C27:E27"/>
    <mergeCell ref="G3:N3"/>
    <mergeCell ref="B4:F4"/>
    <mergeCell ref="G4:N4"/>
    <mergeCell ref="C8:E8"/>
    <mergeCell ref="M5:N5"/>
    <mergeCell ref="J6:K6"/>
    <mergeCell ref="N6:N7"/>
    <mergeCell ref="L6:M6"/>
    <mergeCell ref="C7:E7"/>
    <mergeCell ref="G6:G7"/>
    <mergeCell ref="C26:E26"/>
    <mergeCell ref="C23:E23"/>
    <mergeCell ref="C25:E25"/>
    <mergeCell ref="B3:F3"/>
    <mergeCell ref="C17:E17"/>
    <mergeCell ref="C11:E11"/>
    <mergeCell ref="C15:E15"/>
    <mergeCell ref="C16:E16"/>
    <mergeCell ref="C13:E13"/>
    <mergeCell ref="C35:E35"/>
    <mergeCell ref="C39:E39"/>
    <mergeCell ref="C44:E44"/>
    <mergeCell ref="C14:E14"/>
    <mergeCell ref="C22:E22"/>
    <mergeCell ref="C20:E20"/>
    <mergeCell ref="C19:E19"/>
    <mergeCell ref="C34:E34"/>
    <mergeCell ref="C32:E32"/>
    <mergeCell ref="C36:E36"/>
    <mergeCell ref="C37:E37"/>
    <mergeCell ref="C38:E38"/>
    <mergeCell ref="C40:E40"/>
    <mergeCell ref="C41:E41"/>
    <mergeCell ref="C42:E42"/>
    <mergeCell ref="C43:E43"/>
  </mergeCells>
  <printOptions/>
  <pageMargins left="1.4960629921259843" right="0.07874015748031496" top="0.7874015748031497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P.M. Nova Alvorada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P.M. Nova Alvorada</dc:creator>
  <cp:keywords/>
  <dc:description/>
  <cp:lastModifiedBy>Adm</cp:lastModifiedBy>
  <cp:lastPrinted>2014-04-22T11:50:25Z</cp:lastPrinted>
  <dcterms:created xsi:type="dcterms:W3CDTF">1998-11-23T09:06:27Z</dcterms:created>
  <dcterms:modified xsi:type="dcterms:W3CDTF">2014-04-22T11:50:28Z</dcterms:modified>
  <cp:category/>
  <cp:version/>
  <cp:contentType/>
  <cp:contentStatus/>
</cp:coreProperties>
</file>