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720" windowHeight="6300" tabRatio="836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<sst xmlns="http://schemas.openxmlformats.org/spreadsheetml/2006/main" count="157" uniqueCount="114">
  <si>
    <t>ÍTEM</t>
  </si>
  <si>
    <t xml:space="preserve">  DISCRIMINAÇÃO</t>
  </si>
  <si>
    <t xml:space="preserve"> UN.</t>
  </si>
  <si>
    <t>QUANT.</t>
  </si>
  <si>
    <t>CUSTO UNITÁRIO</t>
  </si>
  <si>
    <t>CUSTO TOTAL</t>
  </si>
  <si>
    <t>mão-de-obra</t>
  </si>
  <si>
    <t>TOTAL R$</t>
  </si>
  <si>
    <t>1.1</t>
  </si>
  <si>
    <t xml:space="preserve">m2 </t>
  </si>
  <si>
    <t>m3</t>
  </si>
  <si>
    <t>TOTAL GERAL</t>
  </si>
  <si>
    <t>TOTAL DO GRUPO</t>
  </si>
  <si>
    <t>SERVIÇOS PRELIMINARES</t>
  </si>
  <si>
    <t>SINALIZAÇÃO VIÁRIA</t>
  </si>
  <si>
    <t>3.1</t>
  </si>
  <si>
    <t>3.2</t>
  </si>
  <si>
    <t>3.3</t>
  </si>
  <si>
    <t>m²</t>
  </si>
  <si>
    <t xml:space="preserve">       </t>
  </si>
  <si>
    <t>Proprietário:  PREFEITURA MUNICIPAL DE ITATIBA DO SUL</t>
  </si>
  <si>
    <t>m3xKm</t>
  </si>
  <si>
    <t>Placa de obra - em chapa metál. nº 20 de 2,00 x 1,50m - padrão CEF</t>
  </si>
  <si>
    <t xml:space="preserve">Transporte </t>
  </si>
  <si>
    <t>24 Km de asfalto + 26,5 km chão (por Barra do Rio Azul)</t>
  </si>
  <si>
    <t>Marlei Salete Ogrodowski</t>
  </si>
  <si>
    <t xml:space="preserve">    Responsável Técnica</t>
  </si>
  <si>
    <t>PLANILHA  ORÇAMENTÁRIA GLOBAL</t>
  </si>
  <si>
    <t>SINAPI</t>
  </si>
  <si>
    <t>CÓDIGO</t>
  </si>
  <si>
    <t>74209/001</t>
  </si>
  <si>
    <t>Limpeza de superficies com jato de alta pressão de ar e água</t>
  </si>
  <si>
    <t>73806/001</t>
  </si>
  <si>
    <t>Pintura de Ligação com emulsão RR-2C - reperfilagem</t>
  </si>
  <si>
    <t>Transporte comercial rodovia pavimentada - CBUQ (24 km)</t>
  </si>
  <si>
    <t>Transporte comercial rodovia revest. primário - CBUQ (26,50 km)</t>
  </si>
  <si>
    <t>Pintura de Ligação com emulsão RR-2C - camada final</t>
  </si>
  <si>
    <t xml:space="preserve">C.B.U.Q. com CAP 50/70, camada de reperfilagem, incl usinagem, aplicação   (e=0,030m)       </t>
  </si>
  <si>
    <t>Sinalização horizontal com tinta retrorrefletiva a base de resina acrílica</t>
  </si>
  <si>
    <t>DIVERSOS</t>
  </si>
  <si>
    <t>Limpeza final da obra</t>
  </si>
  <si>
    <t>mat + equip</t>
  </si>
  <si>
    <t>Adriana Kátia Tozzo</t>
  </si>
  <si>
    <t xml:space="preserve">  Prefeita Municipal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</si>
  <si>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</si>
  <si>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</si>
  <si>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</si>
  <si>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</si>
  <si>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</si>
  <si>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</si>
  <si>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</si>
  <si>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</si>
  <si>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</si>
  <si>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4.1</t>
  </si>
  <si>
    <t>C.B.U.Q. com CAP 50/70, camada de reperf., incl usinagem, aplicação em faixa de seg. elevada</t>
  </si>
  <si>
    <t>3.4</t>
  </si>
  <si>
    <t>3.5</t>
  </si>
  <si>
    <t>Valor SINAPI</t>
  </si>
  <si>
    <t>SINAPI + BDI</t>
  </si>
  <si>
    <t>PAVIMENTAÇÃO SOBRE CALÇAMENTO</t>
  </si>
  <si>
    <t>PAVIMENTAÇÃO SOBRE LEITO NATURAL</t>
  </si>
  <si>
    <t>Camada de Brita graduada e= 13cm</t>
  </si>
  <si>
    <t>Imprimação CM-30 (taxa de aplicação 1,2l/m2)</t>
  </si>
  <si>
    <t>Pintura de Ligação  (taxa de aplicação=0,5L/m²)</t>
  </si>
  <si>
    <t>Carga,manobra e desc. mistura betum. a quente,caminhão basc. Descarga em vibro acab.</t>
  </si>
  <si>
    <t>3.6</t>
  </si>
  <si>
    <t>3.7</t>
  </si>
  <si>
    <t>3.8</t>
  </si>
  <si>
    <t>3.9</t>
  </si>
  <si>
    <t>3.10</t>
  </si>
  <si>
    <t>3.12</t>
  </si>
  <si>
    <t>3.13</t>
  </si>
  <si>
    <t>3.14</t>
  </si>
  <si>
    <t>4.2</t>
  </si>
  <si>
    <t>4.3</t>
  </si>
  <si>
    <t>4.4</t>
  </si>
  <si>
    <t>4.5</t>
  </si>
  <si>
    <t>5.1</t>
  </si>
  <si>
    <t>Serviços topográficos para pavimentação acompanhamento e greide</t>
  </si>
  <si>
    <t>1.2</t>
  </si>
  <si>
    <t>73789/002</t>
  </si>
  <si>
    <t>2.10</t>
  </si>
  <si>
    <t>3.15</t>
  </si>
  <si>
    <t>m</t>
  </si>
  <si>
    <t>Meio fio moldado in loco com maquina extrusora 15X30cm</t>
  </si>
  <si>
    <t>m³</t>
  </si>
  <si>
    <t>m3km</t>
  </si>
  <si>
    <t>m2</t>
  </si>
  <si>
    <t>Meio fio moldado in loco com maquina extrusora 15x30cm</t>
  </si>
  <si>
    <t>Placa de  sinalização em chapa de aço num 16 com pintura refletiva</t>
  </si>
  <si>
    <t xml:space="preserve">Fornecimento de suporte de placas em aço galvanizado diametro 2"- </t>
  </si>
  <si>
    <t>2.11</t>
  </si>
  <si>
    <t>2.12</t>
  </si>
  <si>
    <t>4.6</t>
  </si>
  <si>
    <t xml:space="preserve">C.B.U.Q. com CAP 50/70, camada de reperfilagem, incl usinagem, aplicação   (e=0,040m)       </t>
  </si>
  <si>
    <t>Fornecimento e Aplicação de CBUQ (Capa e=4cm)</t>
  </si>
  <si>
    <t>,</t>
  </si>
  <si>
    <t>4.7</t>
  </si>
  <si>
    <r>
      <t>m</t>
    </r>
    <r>
      <rPr>
        <sz val="11"/>
        <color indexed="8"/>
        <rFont val="Tahoma"/>
        <family val="2"/>
      </rPr>
      <t>³</t>
    </r>
  </si>
  <si>
    <t>Fundação em concreto magro 1:4:3 (fixação do suporte)</t>
  </si>
  <si>
    <t>Comp. 370, 4721 e 1382</t>
  </si>
  <si>
    <t>BDI: 30,23%</t>
  </si>
  <si>
    <t>Sinapi/RS - fevereiro de 2016</t>
  </si>
  <si>
    <t>DATA: 29/03/2016</t>
  </si>
  <si>
    <t>Transporte comercial rodovia pavimentada - Macadame (24 km)</t>
  </si>
  <si>
    <t>Transporte comercial rodovia revest. primário - Macadame (26,50 km)</t>
  </si>
  <si>
    <t>Transporte comercial rodovia pavimentada - Brita graduada (24 km)</t>
  </si>
  <si>
    <t>Transporte comercial rodovia revest. primário - Brita graduada (26,50 km)</t>
  </si>
  <si>
    <t>Carga,manobra e descarga macadame,caminhão basc.</t>
  </si>
  <si>
    <t>Carga,manobra e descarga brita graduada,caminhão basc.</t>
  </si>
  <si>
    <t>73817/002</t>
  </si>
  <si>
    <t>Embasamento de material granular - Rachão e= 17cm</t>
  </si>
  <si>
    <t>ÁREA Á PAVIMENTAR = 5.958,54 m2</t>
  </si>
  <si>
    <t>Local:   Avenida Antonilo Angelo Tozzo e rua Afonso Serraglio</t>
  </si>
</sst>
</file>

<file path=xl/styles.xml><?xml version="1.0" encoding="utf-8"?>
<styleSheet xmlns="http://schemas.openxmlformats.org/spreadsheetml/2006/main">
  <numFmts count="4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 &quot;#,##0;\-&quot;R$ &quot;#,##0"/>
    <numFmt numFmtId="185" formatCode="&quot;R$ &quot;#,##0;[Red]\-&quot;R$ &quot;#,##0"/>
    <numFmt numFmtId="186" formatCode="&quot;R$ &quot;#,##0.00;\-&quot;R$ &quot;#,##0.00"/>
    <numFmt numFmtId="187" formatCode="&quot;R$ &quot;#,##0.00;[Red]\-&quot;R$ &quot;#,##0.00"/>
    <numFmt numFmtId="188" formatCode="_-&quot;R$ &quot;* #,##0_-;\-&quot;R$ &quot;* #,##0_-;_-&quot;R$ &quot;* &quot;-&quot;_-;_-@_-"/>
    <numFmt numFmtId="189" formatCode="_-&quot;R$ &quot;* #,##0.00_-;\-&quot;R$ &quot;* #,##0.00_-;_-&quot;R$ &quot;* &quot;-&quot;??_-;_-@_-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  <numFmt numFmtId="200" formatCode="#,##0.0"/>
  </numFmts>
  <fonts count="84">
    <font>
      <sz val="10"/>
      <name val="Arial"/>
      <family val="0"/>
    </font>
    <font>
      <b/>
      <sz val="12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Tahoma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10"/>
      <name val="Arial"/>
      <family val="2"/>
    </font>
    <font>
      <sz val="8"/>
      <color indexed="10"/>
      <name val="Tahoma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b/>
      <sz val="9"/>
      <color theme="1"/>
      <name val="Arial"/>
      <family val="2"/>
    </font>
    <font>
      <b/>
      <sz val="8"/>
      <color theme="1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10" fillId="0" borderId="0" xfId="0" applyFont="1" applyAlignment="1">
      <alignment/>
    </xf>
    <xf numFmtId="0" fontId="0" fillId="33" borderId="13" xfId="0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70" fillId="0" borderId="19" xfId="0" applyFont="1" applyBorder="1" applyAlignment="1" applyProtection="1">
      <alignment horizontal="center"/>
      <protection locked="0"/>
    </xf>
    <xf numFmtId="4" fontId="71" fillId="0" borderId="19" xfId="0" applyNumberFormat="1" applyFont="1" applyBorder="1" applyAlignment="1">
      <alignment/>
    </xf>
    <xf numFmtId="4" fontId="71" fillId="0" borderId="20" xfId="0" applyNumberFormat="1" applyFont="1" applyBorder="1" applyAlignment="1">
      <alignment/>
    </xf>
    <xf numFmtId="0" fontId="72" fillId="0" borderId="19" xfId="0" applyFont="1" applyBorder="1" applyAlignment="1">
      <alignment horizontal="center"/>
    </xf>
    <xf numFmtId="0" fontId="70" fillId="34" borderId="19" xfId="0" applyFont="1" applyFill="1" applyBorder="1" applyAlignment="1" applyProtection="1">
      <alignment horizontal="center"/>
      <protection locked="0"/>
    </xf>
    <xf numFmtId="4" fontId="73" fillId="34" borderId="19" xfId="0" applyNumberFormat="1" applyFont="1" applyFill="1" applyBorder="1" applyAlignment="1">
      <alignment/>
    </xf>
    <xf numFmtId="4" fontId="74" fillId="0" borderId="2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5" fontId="13" fillId="0" borderId="0" xfId="0" applyNumberFormat="1" applyFont="1" applyBorder="1" applyAlignment="1">
      <alignment horizontal="right"/>
    </xf>
    <xf numFmtId="197" fontId="9" fillId="0" borderId="0" xfId="0" applyNumberFormat="1" applyFont="1" applyBorder="1" applyAlignment="1">
      <alignment/>
    </xf>
    <xf numFmtId="175" fontId="67" fillId="0" borderId="0" xfId="0" applyNumberFormat="1" applyFont="1" applyBorder="1" applyAlignment="1">
      <alignment/>
    </xf>
    <xf numFmtId="0" fontId="75" fillId="0" borderId="22" xfId="0" applyFont="1" applyBorder="1" applyAlignment="1" applyProtection="1">
      <alignment horizontal="left"/>
      <protection locked="0"/>
    </xf>
    <xf numFmtId="0" fontId="70" fillId="0" borderId="22" xfId="0" applyFont="1" applyBorder="1" applyAlignment="1" applyProtection="1">
      <alignment horizontal="left"/>
      <protection locked="0"/>
    </xf>
    <xf numFmtId="0" fontId="70" fillId="0" borderId="22" xfId="0" applyFont="1" applyBorder="1" applyAlignment="1" applyProtection="1">
      <alignment horizontal="left" vertical="center"/>
      <protection locked="0"/>
    </xf>
    <xf numFmtId="0" fontId="75" fillId="34" borderId="22" xfId="0" applyFont="1" applyFill="1" applyBorder="1" applyAlignment="1" applyProtection="1">
      <alignment horizontal="left"/>
      <protection locked="0"/>
    </xf>
    <xf numFmtId="0" fontId="70" fillId="34" borderId="23" xfId="0" applyFont="1" applyFill="1" applyBorder="1" applyAlignment="1" applyProtection="1">
      <alignment horizontal="left"/>
      <protection locked="0"/>
    </xf>
    <xf numFmtId="0" fontId="10" fillId="0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6" xfId="0" applyBorder="1" applyAlignment="1">
      <alignment/>
    </xf>
    <xf numFmtId="0" fontId="70" fillId="0" borderId="23" xfId="0" applyFont="1" applyBorder="1" applyAlignment="1" applyProtection="1">
      <alignment horizontal="left"/>
      <protection locked="0"/>
    </xf>
    <xf numFmtId="0" fontId="0" fillId="0" borderId="28" xfId="0" applyBorder="1" applyAlignment="1">
      <alignment/>
    </xf>
    <xf numFmtId="0" fontId="70" fillId="0" borderId="10" xfId="0" applyFont="1" applyBorder="1" applyAlignment="1" applyProtection="1">
      <alignment horizontal="left"/>
      <protection locked="0"/>
    </xf>
    <xf numFmtId="0" fontId="76" fillId="0" borderId="29" xfId="0" applyFont="1" applyBorder="1" applyAlignment="1">
      <alignment horizontal="left"/>
    </xf>
    <xf numFmtId="0" fontId="77" fillId="0" borderId="30" xfId="0" applyFont="1" applyBorder="1" applyAlignment="1">
      <alignment horizontal="left"/>
    </xf>
    <xf numFmtId="0" fontId="70" fillId="0" borderId="11" xfId="0" applyFont="1" applyBorder="1" applyAlignment="1" applyProtection="1">
      <alignment horizontal="center"/>
      <protection locked="0"/>
    </xf>
    <xf numFmtId="4" fontId="73" fillId="0" borderId="11" xfId="0" applyNumberFormat="1" applyFont="1" applyBorder="1" applyAlignment="1">
      <alignment/>
    </xf>
    <xf numFmtId="4" fontId="78" fillId="0" borderId="11" xfId="0" applyNumberFormat="1" applyFont="1" applyBorder="1" applyAlignment="1">
      <alignment/>
    </xf>
    <xf numFmtId="0" fontId="72" fillId="0" borderId="31" xfId="0" applyFont="1" applyBorder="1" applyAlignment="1">
      <alignment horizontal="center"/>
    </xf>
    <xf numFmtId="0" fontId="70" fillId="34" borderId="32" xfId="0" applyFont="1" applyFill="1" applyBorder="1" applyAlignment="1" applyProtection="1">
      <alignment horizontal="left"/>
      <protection locked="0"/>
    </xf>
    <xf numFmtId="0" fontId="76" fillId="34" borderId="33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/>
    </xf>
    <xf numFmtId="0" fontId="70" fillId="34" borderId="32" xfId="0" applyFont="1" applyFill="1" applyBorder="1" applyAlignment="1" applyProtection="1">
      <alignment horizontal="center"/>
      <protection locked="0"/>
    </xf>
    <xf numFmtId="4" fontId="73" fillId="34" borderId="34" xfId="0" applyNumberFormat="1" applyFont="1" applyFill="1" applyBorder="1" applyAlignment="1">
      <alignment/>
    </xf>
    <xf numFmtId="4" fontId="78" fillId="34" borderId="34" xfId="0" applyNumberFormat="1" applyFont="1" applyFill="1" applyBorder="1" applyAlignment="1">
      <alignment/>
    </xf>
    <xf numFmtId="0" fontId="70" fillId="34" borderId="10" xfId="0" applyFont="1" applyFill="1" applyBorder="1" applyAlignment="1" applyProtection="1">
      <alignment horizontal="left"/>
      <protection locked="0"/>
    </xf>
    <xf numFmtId="0" fontId="76" fillId="34" borderId="29" xfId="0" applyFont="1" applyFill="1" applyBorder="1" applyAlignment="1">
      <alignment horizontal="left"/>
    </xf>
    <xf numFmtId="0" fontId="77" fillId="34" borderId="30" xfId="0" applyFont="1" applyFill="1" applyBorder="1" applyAlignment="1">
      <alignment horizontal="left"/>
    </xf>
    <xf numFmtId="0" fontId="70" fillId="34" borderId="11" xfId="0" applyFont="1" applyFill="1" applyBorder="1" applyAlignment="1" applyProtection="1">
      <alignment horizontal="center"/>
      <protection locked="0"/>
    </xf>
    <xf numFmtId="4" fontId="70" fillId="34" borderId="11" xfId="0" applyNumberFormat="1" applyFont="1" applyFill="1" applyBorder="1" applyAlignment="1" applyProtection="1">
      <alignment horizontal="right"/>
      <protection locked="0"/>
    </xf>
    <xf numFmtId="4" fontId="73" fillId="34" borderId="11" xfId="0" applyNumberFormat="1" applyFont="1" applyFill="1" applyBorder="1" applyAlignment="1">
      <alignment/>
    </xf>
    <xf numFmtId="4" fontId="78" fillId="34" borderId="11" xfId="0" applyNumberFormat="1" applyFont="1" applyFill="1" applyBorder="1" applyAlignment="1">
      <alignment/>
    </xf>
    <xf numFmtId="0" fontId="70" fillId="34" borderId="31" xfId="0" applyFont="1" applyFill="1" applyBorder="1" applyAlignment="1" applyProtection="1">
      <alignment horizontal="center"/>
      <protection locked="0"/>
    </xf>
    <xf numFmtId="4" fontId="70" fillId="0" borderId="31" xfId="0" applyNumberFormat="1" applyFont="1" applyBorder="1" applyAlignment="1">
      <alignment/>
    </xf>
    <xf numFmtId="0" fontId="79" fillId="0" borderId="35" xfId="0" applyFont="1" applyBorder="1" applyAlignment="1">
      <alignment horizontal="left"/>
    </xf>
    <xf numFmtId="4" fontId="70" fillId="0" borderId="19" xfId="0" applyNumberFormat="1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/>
    </xf>
    <xf numFmtId="4" fontId="10" fillId="0" borderId="19" xfId="0" applyNumberFormat="1" applyFont="1" applyBorder="1" applyAlignment="1" applyProtection="1">
      <alignment horizontal="right"/>
      <protection locked="0"/>
    </xf>
    <xf numFmtId="0" fontId="0" fillId="33" borderId="38" xfId="0" applyFill="1" applyBorder="1" applyAlignment="1">
      <alignment horizontal="center"/>
    </xf>
    <xf numFmtId="0" fontId="0" fillId="33" borderId="39" xfId="0" applyFont="1" applyFill="1" applyBorder="1" applyAlignment="1">
      <alignment horizontal="center" wrapText="1"/>
    </xf>
    <xf numFmtId="4" fontId="80" fillId="0" borderId="11" xfId="0" applyNumberFormat="1" applyFont="1" applyBorder="1" applyAlignment="1" applyProtection="1">
      <alignment horizontal="right"/>
      <protection locked="0"/>
    </xf>
    <xf numFmtId="4" fontId="80" fillId="34" borderId="34" xfId="0" applyNumberFormat="1" applyFont="1" applyFill="1" applyBorder="1" applyAlignment="1" applyProtection="1">
      <alignment horizontal="right"/>
      <protection locked="0"/>
    </xf>
    <xf numFmtId="4" fontId="80" fillId="34" borderId="19" xfId="0" applyNumberFormat="1" applyFont="1" applyFill="1" applyBorder="1" applyAlignment="1" applyProtection="1">
      <alignment horizontal="right"/>
      <protection locked="0"/>
    </xf>
    <xf numFmtId="4" fontId="80" fillId="34" borderId="11" xfId="0" applyNumberFormat="1" applyFont="1" applyFill="1" applyBorder="1" applyAlignment="1" applyProtection="1">
      <alignment horizontal="right"/>
      <protection locked="0"/>
    </xf>
    <xf numFmtId="0" fontId="70" fillId="34" borderId="19" xfId="0" applyFont="1" applyFill="1" applyBorder="1" applyAlignment="1" applyProtection="1">
      <alignment horizontal="left"/>
      <protection locked="0"/>
    </xf>
    <xf numFmtId="0" fontId="75" fillId="0" borderId="40" xfId="0" applyFont="1" applyBorder="1" applyAlignment="1" applyProtection="1">
      <alignment horizontal="left"/>
      <protection locked="0"/>
    </xf>
    <xf numFmtId="4" fontId="70" fillId="0" borderId="19" xfId="0" applyNumberFormat="1" applyFont="1" applyBorder="1" applyAlignment="1" applyProtection="1">
      <alignment horizontal="right"/>
      <protection locked="0"/>
    </xf>
    <xf numFmtId="0" fontId="69" fillId="0" borderId="28" xfId="0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28" xfId="0" applyFont="1" applyBorder="1" applyAlignment="1">
      <alignment horizontal="left"/>
    </xf>
    <xf numFmtId="0" fontId="69" fillId="0" borderId="27" xfId="0" applyFont="1" applyBorder="1" applyAlignment="1">
      <alignment horizontal="left"/>
    </xf>
    <xf numFmtId="0" fontId="69" fillId="0" borderId="27" xfId="0" applyFont="1" applyBorder="1" applyAlignment="1">
      <alignment/>
    </xf>
    <xf numFmtId="0" fontId="10" fillId="0" borderId="32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70" fillId="0" borderId="41" xfId="0" applyFont="1" applyFill="1" applyBorder="1" applyAlignment="1">
      <alignment horizontal="left"/>
    </xf>
    <xf numFmtId="0" fontId="70" fillId="0" borderId="41" xfId="0" applyFont="1" applyFill="1" applyBorder="1" applyAlignment="1">
      <alignment horizontal="left" vertical="center" wrapText="1"/>
    </xf>
    <xf numFmtId="0" fontId="70" fillId="0" borderId="26" xfId="0" applyFont="1" applyFill="1" applyBorder="1" applyAlignment="1">
      <alignment horizontal="left" wrapText="1"/>
    </xf>
    <xf numFmtId="0" fontId="70" fillId="0" borderId="42" xfId="0" applyFont="1" applyFill="1" applyBorder="1" applyAlignment="1">
      <alignment horizontal="left" wrapText="1"/>
    </xf>
    <xf numFmtId="0" fontId="10" fillId="34" borderId="19" xfId="50" applyFont="1" applyFill="1" applyBorder="1" applyAlignment="1">
      <alignment horizontal="center"/>
      <protection/>
    </xf>
    <xf numFmtId="0" fontId="10" fillId="34" borderId="19" xfId="50" applyFont="1" applyFill="1" applyBorder="1" applyAlignment="1">
      <alignment horizontal="center" vertical="center"/>
      <protection/>
    </xf>
    <xf numFmtId="0" fontId="10" fillId="34" borderId="43" xfId="50" applyFont="1" applyFill="1" applyBorder="1" applyAlignment="1">
      <alignment horizontal="center" vertical="center"/>
      <protection/>
    </xf>
    <xf numFmtId="0" fontId="10" fillId="34" borderId="35" xfId="50" applyFont="1" applyFill="1" applyBorder="1" applyAlignment="1">
      <alignment horizontal="center" vertical="center"/>
      <protection/>
    </xf>
    <xf numFmtId="0" fontId="70" fillId="0" borderId="36" xfId="0" applyFont="1" applyFill="1" applyBorder="1" applyAlignment="1">
      <alignment horizontal="left"/>
    </xf>
    <xf numFmtId="4" fontId="10" fillId="34" borderId="31" xfId="0" applyNumberFormat="1" applyFont="1" applyFill="1" applyBorder="1" applyAlignment="1" applyProtection="1">
      <alignment horizontal="right"/>
      <protection locked="0"/>
    </xf>
    <xf numFmtId="0" fontId="70" fillId="0" borderId="30" xfId="0" applyFont="1" applyBorder="1" applyAlignment="1" applyProtection="1">
      <alignment horizontal="left"/>
      <protection locked="0"/>
    </xf>
    <xf numFmtId="0" fontId="70" fillId="0" borderId="44" xfId="0" applyFont="1" applyFill="1" applyBorder="1" applyAlignment="1">
      <alignment horizontal="left" vertical="center"/>
    </xf>
    <xf numFmtId="0" fontId="10" fillId="34" borderId="43" xfId="0" applyFont="1" applyFill="1" applyBorder="1" applyAlignment="1">
      <alignment horizontal="left" vertical="center"/>
    </xf>
    <xf numFmtId="0" fontId="10" fillId="34" borderId="35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horizontal="left" vertical="center"/>
    </xf>
    <xf numFmtId="0" fontId="69" fillId="0" borderId="15" xfId="0" applyFont="1" applyBorder="1" applyAlignment="1">
      <alignment/>
    </xf>
    <xf numFmtId="2" fontId="81" fillId="0" borderId="0" xfId="0" applyNumberFormat="1" applyFont="1" applyBorder="1" applyAlignment="1">
      <alignment/>
    </xf>
    <xf numFmtId="0" fontId="69" fillId="0" borderId="0" xfId="0" applyFont="1" applyAlignment="1">
      <alignment/>
    </xf>
    <xf numFmtId="0" fontId="0" fillId="33" borderId="38" xfId="0" applyFont="1" applyFill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2" xfId="0" applyFont="1" applyBorder="1" applyAlignment="1" applyProtection="1">
      <alignment horizontal="left"/>
      <protection locked="0"/>
    </xf>
    <xf numFmtId="0" fontId="3" fillId="0" borderId="43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0" fillId="0" borderId="19" xfId="0" applyFont="1" applyBorder="1" applyAlignment="1" applyProtection="1">
      <alignment horizontal="center"/>
      <protection locked="0"/>
    </xf>
    <xf numFmtId="4" fontId="10" fillId="0" borderId="19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0" fontId="10" fillId="34" borderId="19" xfId="0" applyFont="1" applyFill="1" applyBorder="1" applyAlignment="1" applyProtection="1">
      <alignment horizontal="left"/>
      <protection locked="0"/>
    </xf>
    <xf numFmtId="4" fontId="10" fillId="0" borderId="31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10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" fontId="10" fillId="0" borderId="31" xfId="0" applyNumberFormat="1" applyFont="1" applyBorder="1" applyAlignment="1" applyProtection="1">
      <alignment horizontal="right"/>
      <protection locked="0"/>
    </xf>
    <xf numFmtId="4" fontId="70" fillId="0" borderId="31" xfId="0" applyNumberFormat="1" applyFont="1" applyBorder="1" applyAlignment="1" applyProtection="1">
      <alignment horizontal="right"/>
      <protection locked="0"/>
    </xf>
    <xf numFmtId="0" fontId="70" fillId="0" borderId="49" xfId="0" applyFont="1" applyBorder="1" applyAlignment="1" applyProtection="1">
      <alignment horizontal="center"/>
      <protection locked="0"/>
    </xf>
    <xf numFmtId="4" fontId="80" fillId="0" borderId="49" xfId="0" applyNumberFormat="1" applyFont="1" applyBorder="1" applyAlignment="1" applyProtection="1">
      <alignment horizontal="right"/>
      <protection locked="0"/>
    </xf>
    <xf numFmtId="4" fontId="70" fillId="0" borderId="49" xfId="0" applyNumberFormat="1" applyFont="1" applyBorder="1" applyAlignment="1" applyProtection="1">
      <alignment horizontal="right"/>
      <protection locked="0"/>
    </xf>
    <xf numFmtId="4" fontId="71" fillId="0" borderId="49" xfId="0" applyNumberFormat="1" applyFont="1" applyBorder="1" applyAlignment="1">
      <alignment/>
    </xf>
    <xf numFmtId="4" fontId="70" fillId="0" borderId="11" xfId="0" applyNumberFormat="1" applyFont="1" applyBorder="1" applyAlignment="1" applyProtection="1">
      <alignment horizontal="right"/>
      <protection locked="0"/>
    </xf>
    <xf numFmtId="0" fontId="70" fillId="0" borderId="31" xfId="0" applyFont="1" applyBorder="1" applyAlignment="1" applyProtection="1">
      <alignment horizontal="left"/>
      <protection locked="0"/>
    </xf>
    <xf numFmtId="0" fontId="2" fillId="0" borderId="49" xfId="0" applyFont="1" applyFill="1" applyBorder="1" applyAlignment="1">
      <alignment horizontal="left" vertical="center"/>
    </xf>
    <xf numFmtId="0" fontId="79" fillId="0" borderId="50" xfId="0" applyFont="1" applyBorder="1" applyAlignment="1">
      <alignment horizontal="left"/>
    </xf>
    <xf numFmtId="0" fontId="77" fillId="0" borderId="50" xfId="0" applyFont="1" applyBorder="1" applyAlignment="1">
      <alignment horizontal="left"/>
    </xf>
    <xf numFmtId="0" fontId="70" fillId="0" borderId="34" xfId="0" applyFont="1" applyBorder="1" applyAlignment="1" applyProtection="1">
      <alignment horizontal="center"/>
      <protection locked="0"/>
    </xf>
    <xf numFmtId="4" fontId="80" fillId="0" borderId="34" xfId="0" applyNumberFormat="1" applyFont="1" applyBorder="1" applyAlignment="1" applyProtection="1">
      <alignment horizontal="right"/>
      <protection locked="0"/>
    </xf>
    <xf numFmtId="4" fontId="73" fillId="0" borderId="34" xfId="0" applyNumberFormat="1" applyFont="1" applyBorder="1" applyAlignment="1">
      <alignment/>
    </xf>
    <xf numFmtId="4" fontId="78" fillId="0" borderId="34" xfId="0" applyNumberFormat="1" applyFont="1" applyBorder="1" applyAlignment="1">
      <alignment/>
    </xf>
    <xf numFmtId="0" fontId="70" fillId="0" borderId="23" xfId="0" applyFont="1" applyBorder="1" applyAlignment="1" applyProtection="1">
      <alignment horizontal="left" vertical="center"/>
      <protection locked="0"/>
    </xf>
    <xf numFmtId="4" fontId="74" fillId="0" borderId="51" xfId="0" applyNumberFormat="1" applyFont="1" applyBorder="1" applyAlignment="1">
      <alignment/>
    </xf>
    <xf numFmtId="0" fontId="70" fillId="34" borderId="34" xfId="0" applyFont="1" applyFill="1" applyBorder="1" applyAlignment="1" applyProtection="1">
      <alignment horizontal="center"/>
      <protection locked="0"/>
    </xf>
    <xf numFmtId="4" fontId="70" fillId="34" borderId="34" xfId="0" applyNumberFormat="1" applyFont="1" applyFill="1" applyBorder="1" applyAlignment="1" applyProtection="1">
      <alignment horizontal="right"/>
      <protection locked="0"/>
    </xf>
    <xf numFmtId="0" fontId="72" fillId="0" borderId="10" xfId="0" applyFont="1" applyBorder="1" applyAlignment="1">
      <alignment/>
    </xf>
    <xf numFmtId="0" fontId="76" fillId="0" borderId="30" xfId="0" applyFont="1" applyBorder="1" applyAlignment="1">
      <alignment horizontal="left"/>
    </xf>
    <xf numFmtId="0" fontId="72" fillId="0" borderId="11" xfId="0" applyFont="1" applyBorder="1" applyAlignment="1">
      <alignment horizontal="center"/>
    </xf>
    <xf numFmtId="2" fontId="81" fillId="0" borderId="11" xfId="0" applyNumberFormat="1" applyFont="1" applyBorder="1" applyAlignment="1">
      <alignment/>
    </xf>
    <xf numFmtId="2" fontId="72" fillId="0" borderId="11" xfId="0" applyNumberFormat="1" applyFont="1" applyBorder="1" applyAlignment="1">
      <alignment/>
    </xf>
    <xf numFmtId="4" fontId="71" fillId="0" borderId="11" xfId="0" applyNumberFormat="1" applyFont="1" applyBorder="1" applyAlignment="1">
      <alignment/>
    </xf>
    <xf numFmtId="4" fontId="71" fillId="0" borderId="21" xfId="0" applyNumberFormat="1" applyFont="1" applyBorder="1" applyAlignment="1">
      <alignment/>
    </xf>
    <xf numFmtId="0" fontId="0" fillId="0" borderId="52" xfId="0" applyBorder="1" applyAlignment="1">
      <alignment/>
    </xf>
    <xf numFmtId="4" fontId="10" fillId="0" borderId="20" xfId="0" applyNumberFormat="1" applyFont="1" applyBorder="1" applyAlignment="1">
      <alignment/>
    </xf>
    <xf numFmtId="0" fontId="10" fillId="34" borderId="42" xfId="0" applyFont="1" applyFill="1" applyBorder="1" applyAlignment="1">
      <alignment horizontal="left" vertical="center"/>
    </xf>
    <xf numFmtId="0" fontId="70" fillId="34" borderId="26" xfId="0" applyFont="1" applyFill="1" applyBorder="1" applyAlignment="1">
      <alignment horizontal="left" vertical="center"/>
    </xf>
    <xf numFmtId="0" fontId="70" fillId="34" borderId="42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70" fillId="34" borderId="26" xfId="0" applyFont="1" applyFill="1" applyBorder="1" applyAlignment="1">
      <alignment horizontal="left" vertical="center" wrapText="1"/>
    </xf>
    <xf numFmtId="0" fontId="70" fillId="0" borderId="26" xfId="0" applyFont="1" applyFill="1" applyBorder="1" applyAlignment="1">
      <alignment horizontal="left" vertical="center" wrapText="1"/>
    </xf>
    <xf numFmtId="4" fontId="80" fillId="0" borderId="20" xfId="0" applyNumberFormat="1" applyFont="1" applyBorder="1" applyAlignment="1">
      <alignment/>
    </xf>
    <xf numFmtId="4" fontId="82" fillId="34" borderId="53" xfId="0" applyNumberFormat="1" applyFont="1" applyFill="1" applyBorder="1" applyAlignment="1">
      <alignment/>
    </xf>
    <xf numFmtId="4" fontId="80" fillId="34" borderId="45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82" fillId="0" borderId="54" xfId="0" applyNumberFormat="1" applyFont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76" fillId="34" borderId="55" xfId="0" applyFont="1" applyFill="1" applyBorder="1" applyAlignment="1">
      <alignment horizontal="left"/>
    </xf>
    <xf numFmtId="0" fontId="77" fillId="34" borderId="51" xfId="0" applyFont="1" applyFill="1" applyBorder="1" applyAlignment="1">
      <alignment horizontal="left"/>
    </xf>
    <xf numFmtId="0" fontId="70" fillId="34" borderId="10" xfId="0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70" fillId="34" borderId="49" xfId="0" applyFont="1" applyFill="1" applyBorder="1" applyAlignment="1" applyProtection="1">
      <alignment horizontal="center"/>
      <protection locked="0"/>
    </xf>
    <xf numFmtId="4" fontId="80" fillId="34" borderId="49" xfId="0" applyNumberFormat="1" applyFont="1" applyFill="1" applyBorder="1" applyAlignment="1" applyProtection="1">
      <alignment horizontal="right"/>
      <protection locked="0"/>
    </xf>
    <xf numFmtId="4" fontId="70" fillId="34" borderId="49" xfId="0" applyNumberFormat="1" applyFont="1" applyFill="1" applyBorder="1" applyAlignment="1" applyProtection="1">
      <alignment horizontal="right"/>
      <protection locked="0"/>
    </xf>
    <xf numFmtId="4" fontId="73" fillId="34" borderId="49" xfId="0" applyNumberFormat="1" applyFont="1" applyFill="1" applyBorder="1" applyAlignment="1">
      <alignment/>
    </xf>
    <xf numFmtId="4" fontId="78" fillId="34" borderId="49" xfId="0" applyNumberFormat="1" applyFont="1" applyFill="1" applyBorder="1" applyAlignment="1">
      <alignment/>
    </xf>
    <xf numFmtId="4" fontId="82" fillId="34" borderId="20" xfId="0" applyNumberFormat="1" applyFont="1" applyFill="1" applyBorder="1" applyAlignment="1">
      <alignment/>
    </xf>
    <xf numFmtId="0" fontId="72" fillId="34" borderId="19" xfId="0" applyFont="1" applyFill="1" applyBorder="1" applyAlignment="1">
      <alignment horizontal="center" vertical="center"/>
    </xf>
    <xf numFmtId="4" fontId="10" fillId="34" borderId="19" xfId="0" applyNumberFormat="1" applyFont="1" applyFill="1" applyBorder="1" applyAlignment="1" applyProtection="1">
      <alignment horizontal="right" vertical="center"/>
      <protection locked="0"/>
    </xf>
    <xf numFmtId="4" fontId="70" fillId="34" borderId="19" xfId="0" applyNumberFormat="1" applyFont="1" applyFill="1" applyBorder="1" applyAlignment="1" applyProtection="1">
      <alignment horizontal="right"/>
      <protection locked="0"/>
    </xf>
    <xf numFmtId="4" fontId="70" fillId="34" borderId="31" xfId="0" applyNumberFormat="1" applyFont="1" applyFill="1" applyBorder="1" applyAlignment="1">
      <alignment/>
    </xf>
    <xf numFmtId="4" fontId="10" fillId="34" borderId="20" xfId="0" applyNumberFormat="1" applyFont="1" applyFill="1" applyBorder="1" applyAlignment="1">
      <alignment/>
    </xf>
    <xf numFmtId="4" fontId="10" fillId="34" borderId="45" xfId="0" applyNumberFormat="1" applyFont="1" applyFill="1" applyBorder="1" applyAlignment="1">
      <alignment/>
    </xf>
    <xf numFmtId="4" fontId="70" fillId="34" borderId="31" xfId="0" applyNumberFormat="1" applyFont="1" applyFill="1" applyBorder="1" applyAlignment="1">
      <alignment vertical="center"/>
    </xf>
    <xf numFmtId="0" fontId="72" fillId="34" borderId="19" xfId="0" applyFont="1" applyFill="1" applyBorder="1" applyAlignment="1">
      <alignment horizontal="center"/>
    </xf>
    <xf numFmtId="4" fontId="10" fillId="34" borderId="19" xfId="0" applyNumberFormat="1" applyFont="1" applyFill="1" applyBorder="1" applyAlignment="1" applyProtection="1">
      <alignment horizontal="right"/>
      <protection locked="0"/>
    </xf>
    <xf numFmtId="0" fontId="72" fillId="34" borderId="31" xfId="0" applyFont="1" applyFill="1" applyBorder="1" applyAlignment="1">
      <alignment horizontal="center"/>
    </xf>
    <xf numFmtId="4" fontId="70" fillId="34" borderId="31" xfId="0" applyNumberFormat="1" applyFont="1" applyFill="1" applyBorder="1" applyAlignment="1" applyProtection="1">
      <alignment horizontal="right"/>
      <protection locked="0"/>
    </xf>
    <xf numFmtId="4" fontId="10" fillId="34" borderId="46" xfId="0" applyNumberFormat="1" applyFont="1" applyFill="1" applyBorder="1" applyAlignment="1">
      <alignment/>
    </xf>
    <xf numFmtId="4" fontId="78" fillId="34" borderId="21" xfId="0" applyNumberFormat="1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45" xfId="0" applyFont="1" applyBorder="1" applyAlignment="1">
      <alignment horizontal="center"/>
    </xf>
    <xf numFmtId="0" fontId="76" fillId="0" borderId="43" xfId="0" applyFont="1" applyBorder="1" applyAlignment="1">
      <alignment horizontal="left"/>
    </xf>
    <xf numFmtId="0" fontId="76" fillId="0" borderId="35" xfId="0" applyFont="1" applyBorder="1" applyAlignment="1">
      <alignment horizontal="left"/>
    </xf>
    <xf numFmtId="0" fontId="71" fillId="33" borderId="56" xfId="0" applyFont="1" applyFill="1" applyBorder="1" applyAlignment="1">
      <alignment horizontal="center"/>
    </xf>
    <xf numFmtId="0" fontId="71" fillId="33" borderId="18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2" fillId="34" borderId="31" xfId="0" applyFont="1" applyFill="1" applyBorder="1" applyAlignment="1">
      <alignment horizontal="left" wrapText="1"/>
    </xf>
    <xf numFmtId="0" fontId="72" fillId="0" borderId="43" xfId="0" applyFont="1" applyBorder="1" applyAlignment="1">
      <alignment horizontal="left"/>
    </xf>
    <xf numFmtId="0" fontId="72" fillId="0" borderId="35" xfId="0" applyFont="1" applyBorder="1" applyAlignment="1">
      <alignment horizontal="left"/>
    </xf>
    <xf numFmtId="0" fontId="10" fillId="34" borderId="47" xfId="0" applyFont="1" applyFill="1" applyBorder="1" applyAlignment="1">
      <alignment horizontal="left"/>
    </xf>
    <xf numFmtId="0" fontId="10" fillId="34" borderId="48" xfId="0" applyFont="1" applyFill="1" applyBorder="1" applyAlignment="1">
      <alignment horizontal="left"/>
    </xf>
    <xf numFmtId="0" fontId="10" fillId="34" borderId="23" xfId="0" applyFont="1" applyFill="1" applyBorder="1" applyAlignment="1">
      <alignment horizontal="left"/>
    </xf>
    <xf numFmtId="0" fontId="0" fillId="33" borderId="55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72" fillId="34" borderId="43" xfId="0" applyFont="1" applyFill="1" applyBorder="1" applyAlignment="1">
      <alignment horizontal="left" vertical="center" wrapText="1"/>
    </xf>
    <xf numFmtId="0" fontId="72" fillId="34" borderId="35" xfId="0" applyFont="1" applyFill="1" applyBorder="1" applyAlignment="1">
      <alignment horizontal="left" vertical="center" wrapText="1"/>
    </xf>
    <xf numFmtId="0" fontId="72" fillId="34" borderId="22" xfId="0" applyFont="1" applyFill="1" applyBorder="1" applyAlignment="1">
      <alignment horizontal="left" vertical="center" wrapText="1"/>
    </xf>
    <xf numFmtId="0" fontId="76" fillId="0" borderId="59" xfId="0" applyFont="1" applyBorder="1" applyAlignment="1">
      <alignment horizontal="left"/>
    </xf>
    <xf numFmtId="0" fontId="76" fillId="0" borderId="50" xfId="0" applyFont="1" applyBorder="1" applyAlignment="1">
      <alignment horizontal="left"/>
    </xf>
    <xf numFmtId="0" fontId="10" fillId="34" borderId="43" xfId="0" applyFont="1" applyFill="1" applyBorder="1" applyAlignment="1">
      <alignment horizontal="left"/>
    </xf>
    <xf numFmtId="0" fontId="10" fillId="34" borderId="35" xfId="0" applyFont="1" applyFill="1" applyBorder="1" applyAlignment="1">
      <alignment horizontal="left"/>
    </xf>
    <xf numFmtId="0" fontId="10" fillId="34" borderId="22" xfId="0" applyFont="1" applyFill="1" applyBorder="1" applyAlignment="1">
      <alignment horizontal="left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72" fillId="34" borderId="47" xfId="0" applyFont="1" applyFill="1" applyBorder="1" applyAlignment="1">
      <alignment horizontal="left"/>
    </xf>
    <xf numFmtId="0" fontId="72" fillId="34" borderId="48" xfId="0" applyFont="1" applyFill="1" applyBorder="1" applyAlignment="1">
      <alignment horizontal="left"/>
    </xf>
    <xf numFmtId="0" fontId="76" fillId="34" borderId="49" xfId="0" applyFont="1" applyFill="1" applyBorder="1" applyAlignment="1">
      <alignment horizontal="left"/>
    </xf>
    <xf numFmtId="0" fontId="72" fillId="0" borderId="47" xfId="0" applyFont="1" applyBorder="1" applyAlignment="1">
      <alignment horizontal="left"/>
    </xf>
    <xf numFmtId="0" fontId="72" fillId="0" borderId="48" xfId="0" applyFont="1" applyBorder="1" applyAlignment="1">
      <alignment horizontal="left"/>
    </xf>
    <xf numFmtId="0" fontId="0" fillId="33" borderId="6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76" fillId="34" borderId="43" xfId="0" applyFont="1" applyFill="1" applyBorder="1" applyAlignment="1">
      <alignment horizontal="left"/>
    </xf>
    <xf numFmtId="0" fontId="76" fillId="34" borderId="35" xfId="0" applyFont="1" applyFill="1" applyBorder="1" applyAlignment="1">
      <alignment horizontal="left"/>
    </xf>
    <xf numFmtId="0" fontId="72" fillId="34" borderId="19" xfId="0" applyFont="1" applyFill="1" applyBorder="1" applyAlignment="1">
      <alignment horizontal="left"/>
    </xf>
    <xf numFmtId="0" fontId="72" fillId="34" borderId="31" xfId="0" applyFont="1" applyFill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37">
      <selection activeCell="I48" sqref="I48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21.57421875" style="0" customWidth="1"/>
    <col min="4" max="5" width="20.7109375" style="0" customWidth="1"/>
    <col min="6" max="6" width="5.421875" style="0" customWidth="1"/>
    <col min="7" max="7" width="8.8515625" style="0" customWidth="1"/>
    <col min="8" max="8" width="8.8515625" style="108" customWidth="1"/>
    <col min="9" max="9" width="8.8515625" style="0" customWidth="1"/>
    <col min="10" max="14" width="12.7109375" style="0" customWidth="1"/>
  </cols>
  <sheetData>
    <row r="1" spans="1:14" ht="12.75">
      <c r="A1" s="13"/>
      <c r="B1" s="13" t="s">
        <v>19</v>
      </c>
      <c r="C1" s="14"/>
      <c r="D1" s="14"/>
      <c r="E1" s="14"/>
      <c r="F1" s="14"/>
      <c r="G1" s="14"/>
      <c r="H1" s="106"/>
      <c r="I1" s="14"/>
      <c r="J1" s="14"/>
      <c r="K1" s="14"/>
      <c r="L1" s="14"/>
      <c r="M1" s="14"/>
      <c r="N1" s="15"/>
    </row>
    <row r="2" spans="1:14" ht="13.5" thickBot="1">
      <c r="A2" s="16"/>
      <c r="B2" s="16"/>
      <c r="C2" s="17"/>
      <c r="D2" s="17"/>
      <c r="E2" s="17"/>
      <c r="F2" s="17"/>
      <c r="G2" s="17"/>
      <c r="H2" s="21"/>
      <c r="I2" s="17"/>
      <c r="J2" s="17"/>
      <c r="K2" s="17"/>
      <c r="L2" s="17"/>
      <c r="M2" s="17"/>
      <c r="N2" s="18"/>
    </row>
    <row r="3" spans="1:16" ht="12.75">
      <c r="A3" s="150"/>
      <c r="B3" s="187"/>
      <c r="C3" s="187"/>
      <c r="D3" s="187"/>
      <c r="E3" s="187"/>
      <c r="F3" s="188"/>
      <c r="G3" s="189" t="s">
        <v>20</v>
      </c>
      <c r="H3" s="190"/>
      <c r="I3" s="190"/>
      <c r="J3" s="190"/>
      <c r="K3" s="190"/>
      <c r="L3" s="190"/>
      <c r="M3" s="190"/>
      <c r="N3" s="191"/>
      <c r="P3" s="3"/>
    </row>
    <row r="4" spans="1:14" ht="15">
      <c r="A4" s="42"/>
      <c r="B4" s="192" t="s">
        <v>27</v>
      </c>
      <c r="C4" s="192"/>
      <c r="D4" s="192"/>
      <c r="E4" s="192"/>
      <c r="F4" s="192"/>
      <c r="G4" s="193" t="s">
        <v>113</v>
      </c>
      <c r="H4" s="193"/>
      <c r="I4" s="193"/>
      <c r="J4" s="193"/>
      <c r="K4" s="193"/>
      <c r="L4" s="193"/>
      <c r="M4" s="193"/>
      <c r="N4" s="194"/>
    </row>
    <row r="5" spans="1:14" ht="15" thickBot="1">
      <c r="A5" s="43" t="s">
        <v>28</v>
      </c>
      <c r="B5" s="204"/>
      <c r="C5" s="204"/>
      <c r="D5" s="204"/>
      <c r="E5" s="204"/>
      <c r="F5" s="205"/>
      <c r="G5" s="206" t="s">
        <v>112</v>
      </c>
      <c r="H5" s="207"/>
      <c r="I5" s="207"/>
      <c r="J5" s="207"/>
      <c r="K5" s="207"/>
      <c r="L5" s="208"/>
      <c r="M5" s="197" t="s">
        <v>103</v>
      </c>
      <c r="N5" s="198"/>
    </row>
    <row r="6" spans="1:14" ht="13.5" thickBot="1">
      <c r="A6" s="44"/>
      <c r="B6" s="199" t="s">
        <v>101</v>
      </c>
      <c r="C6" s="200"/>
      <c r="D6" s="200"/>
      <c r="E6" s="200"/>
      <c r="F6" s="201"/>
      <c r="G6" s="225" t="s">
        <v>3</v>
      </c>
      <c r="H6" s="109"/>
      <c r="I6" s="75"/>
      <c r="J6" s="216" t="s">
        <v>4</v>
      </c>
      <c r="K6" s="216"/>
      <c r="L6" s="215" t="s">
        <v>5</v>
      </c>
      <c r="M6" s="216"/>
      <c r="N6" s="202" t="s">
        <v>7</v>
      </c>
    </row>
    <row r="7" spans="1:14" ht="26.25" thickBot="1">
      <c r="A7" s="43" t="s">
        <v>29</v>
      </c>
      <c r="B7" s="73" t="s">
        <v>0</v>
      </c>
      <c r="C7" s="234" t="s">
        <v>1</v>
      </c>
      <c r="D7" s="235"/>
      <c r="E7" s="236"/>
      <c r="F7" s="6" t="s">
        <v>2</v>
      </c>
      <c r="G7" s="226"/>
      <c r="H7" s="76" t="s">
        <v>57</v>
      </c>
      <c r="I7" s="76" t="s">
        <v>58</v>
      </c>
      <c r="J7" s="1" t="s">
        <v>6</v>
      </c>
      <c r="K7" s="2" t="s">
        <v>41</v>
      </c>
      <c r="L7" s="4" t="s">
        <v>6</v>
      </c>
      <c r="M7" s="2" t="s">
        <v>41</v>
      </c>
      <c r="N7" s="203"/>
    </row>
    <row r="8" spans="1:14" ht="12.75">
      <c r="A8" s="45"/>
      <c r="B8" s="36">
        <v>1</v>
      </c>
      <c r="C8" s="195" t="s">
        <v>13</v>
      </c>
      <c r="D8" s="196"/>
      <c r="E8" s="196"/>
      <c r="F8" s="24"/>
      <c r="G8" s="83"/>
      <c r="H8" s="74"/>
      <c r="I8" s="83"/>
      <c r="J8" s="25"/>
      <c r="K8" s="25"/>
      <c r="L8" s="25"/>
      <c r="M8" s="25"/>
      <c r="N8" s="26"/>
    </row>
    <row r="9" spans="1:14" ht="12.75">
      <c r="A9" s="110" t="s">
        <v>30</v>
      </c>
      <c r="B9" s="111" t="s">
        <v>8</v>
      </c>
      <c r="C9" s="112" t="s">
        <v>22</v>
      </c>
      <c r="D9" s="113"/>
      <c r="E9" s="113"/>
      <c r="F9" s="114" t="s">
        <v>18</v>
      </c>
      <c r="G9" s="74">
        <v>6</v>
      </c>
      <c r="H9" s="74">
        <v>208.09</v>
      </c>
      <c r="I9" s="74">
        <f aca="true" t="shared" si="0" ref="I9:I54">H9*0.3023+H9</f>
        <v>270.995607</v>
      </c>
      <c r="J9" s="115">
        <f>I9*0.4</f>
        <v>108.3982428</v>
      </c>
      <c r="K9" s="115">
        <f>I9*0.6</f>
        <v>162.5973642</v>
      </c>
      <c r="L9" s="115">
        <f>G9*J9</f>
        <v>650.3894568000001</v>
      </c>
      <c r="M9" s="115">
        <f>G9*K9</f>
        <v>975.5841851999999</v>
      </c>
      <c r="N9" s="151">
        <v>1626</v>
      </c>
    </row>
    <row r="10" spans="1:14" ht="13.5" thickBot="1">
      <c r="A10" s="152">
        <v>78472</v>
      </c>
      <c r="B10" s="89" t="s">
        <v>79</v>
      </c>
      <c r="C10" s="121" t="s">
        <v>78</v>
      </c>
      <c r="D10" s="122"/>
      <c r="E10" s="123"/>
      <c r="F10" s="90" t="s">
        <v>18</v>
      </c>
      <c r="G10" s="124">
        <v>677.88</v>
      </c>
      <c r="H10" s="124">
        <v>0.32</v>
      </c>
      <c r="I10" s="125">
        <f t="shared" si="0"/>
        <v>0.416736</v>
      </c>
      <c r="J10" s="69">
        <f>I10*0.4</f>
        <v>0.16669440000000002</v>
      </c>
      <c r="K10" s="69">
        <f>I10*0.6</f>
        <v>0.2500416</v>
      </c>
      <c r="L10" s="69">
        <f>G10*J10</f>
        <v>112.998799872</v>
      </c>
      <c r="M10" s="69">
        <f>G10*K10</f>
        <v>169.49819980799998</v>
      </c>
      <c r="N10" s="119">
        <v>284.71</v>
      </c>
    </row>
    <row r="11" spans="1:14" ht="13.5" thickBot="1">
      <c r="A11" s="84"/>
      <c r="B11" s="48"/>
      <c r="C11" s="49" t="s">
        <v>12</v>
      </c>
      <c r="D11" s="50"/>
      <c r="E11" s="50"/>
      <c r="F11" s="51"/>
      <c r="G11" s="77"/>
      <c r="H11" s="77"/>
      <c r="I11" s="130"/>
      <c r="J11" s="52"/>
      <c r="K11" s="52"/>
      <c r="L11" s="53">
        <f>SUM(L9:L10)</f>
        <v>763.3882566720001</v>
      </c>
      <c r="M11" s="53">
        <f>SUM(M9:M10)</f>
        <v>1145.0823850079998</v>
      </c>
      <c r="N11" s="161">
        <f>SUM(N9:N10)</f>
        <v>1910.71</v>
      </c>
    </row>
    <row r="12" spans="1:14" ht="12.75">
      <c r="A12" s="88"/>
      <c r="B12" s="82">
        <v>2</v>
      </c>
      <c r="C12" s="220" t="s">
        <v>59</v>
      </c>
      <c r="D12" s="221"/>
      <c r="E12" s="221"/>
      <c r="F12" s="126"/>
      <c r="G12" s="127"/>
      <c r="H12" s="127"/>
      <c r="I12" s="128"/>
      <c r="J12" s="129"/>
      <c r="K12" s="129"/>
      <c r="L12" s="129"/>
      <c r="M12" s="129"/>
      <c r="N12" s="158"/>
    </row>
    <row r="13" spans="1:14" ht="12.75">
      <c r="A13" s="91" t="s">
        <v>32</v>
      </c>
      <c r="B13" s="37" t="s">
        <v>44</v>
      </c>
      <c r="C13" s="41" t="s">
        <v>31</v>
      </c>
      <c r="D13" s="70"/>
      <c r="E13" s="70"/>
      <c r="F13" s="24" t="s">
        <v>9</v>
      </c>
      <c r="G13" s="74">
        <v>5280.66</v>
      </c>
      <c r="H13" s="74">
        <v>1.22</v>
      </c>
      <c r="I13" s="83">
        <f t="shared" si="0"/>
        <v>1.588806</v>
      </c>
      <c r="J13" s="69">
        <f aca="true" t="shared" si="1" ref="J13:J23">I13*0.4</f>
        <v>0.6355224</v>
      </c>
      <c r="K13" s="69">
        <f aca="true" t="shared" si="2" ref="K13:K23">I13*0.6</f>
        <v>0.9532835999999999</v>
      </c>
      <c r="L13" s="69">
        <f aca="true" t="shared" si="3" ref="L13:L23">G13*J13</f>
        <v>3355.977716784</v>
      </c>
      <c r="M13" s="69">
        <f aca="true" t="shared" si="4" ref="M13:M23">G13*K13</f>
        <v>5033.966575175999</v>
      </c>
      <c r="N13" s="151">
        <v>8396.25</v>
      </c>
    </row>
    <row r="14" spans="1:14" ht="12.75">
      <c r="A14" s="91">
        <v>72943</v>
      </c>
      <c r="B14" s="37" t="s">
        <v>45</v>
      </c>
      <c r="C14" s="210" t="s">
        <v>33</v>
      </c>
      <c r="D14" s="211"/>
      <c r="E14" s="211"/>
      <c r="F14" s="24" t="s">
        <v>9</v>
      </c>
      <c r="G14" s="74">
        <f>G13</f>
        <v>5280.66</v>
      </c>
      <c r="H14" s="74">
        <v>1.22</v>
      </c>
      <c r="I14" s="83">
        <f t="shared" si="0"/>
        <v>1.588806</v>
      </c>
      <c r="J14" s="69">
        <f t="shared" si="1"/>
        <v>0.6355224</v>
      </c>
      <c r="K14" s="69">
        <f t="shared" si="2"/>
        <v>0.9532835999999999</v>
      </c>
      <c r="L14" s="69">
        <f t="shared" si="3"/>
        <v>3355.977716784</v>
      </c>
      <c r="M14" s="69">
        <f t="shared" si="4"/>
        <v>5033.966575175999</v>
      </c>
      <c r="N14" s="116">
        <v>8396.25</v>
      </c>
    </row>
    <row r="15" spans="1:16" ht="12.75">
      <c r="A15" s="92">
        <v>72965</v>
      </c>
      <c r="B15" s="37" t="s">
        <v>46</v>
      </c>
      <c r="C15" s="210" t="s">
        <v>94</v>
      </c>
      <c r="D15" s="211"/>
      <c r="E15" s="211"/>
      <c r="F15" s="27" t="s">
        <v>10</v>
      </c>
      <c r="G15" s="74">
        <v>211.23</v>
      </c>
      <c r="H15" s="74">
        <v>462.88</v>
      </c>
      <c r="I15" s="83">
        <f t="shared" si="0"/>
        <v>602.808624</v>
      </c>
      <c r="J15" s="69">
        <f t="shared" si="1"/>
        <v>241.12344960000001</v>
      </c>
      <c r="K15" s="69">
        <f t="shared" si="2"/>
        <v>361.6851744</v>
      </c>
      <c r="L15" s="69">
        <f t="shared" si="3"/>
        <v>50932.506259008</v>
      </c>
      <c r="M15" s="69">
        <f t="shared" si="4"/>
        <v>76398.759388512</v>
      </c>
      <c r="N15" s="116">
        <v>127331.56</v>
      </c>
      <c r="P15" s="23"/>
    </row>
    <row r="16" spans="1:14" ht="12.75">
      <c r="A16" s="93">
        <v>72887</v>
      </c>
      <c r="B16" s="37" t="s">
        <v>47</v>
      </c>
      <c r="C16" s="210" t="s">
        <v>34</v>
      </c>
      <c r="D16" s="211"/>
      <c r="E16" s="211"/>
      <c r="F16" s="27" t="s">
        <v>21</v>
      </c>
      <c r="G16" s="74">
        <f>G15*24</f>
        <v>5069.5199999999995</v>
      </c>
      <c r="H16" s="74">
        <v>0.87</v>
      </c>
      <c r="I16" s="83">
        <f t="shared" si="0"/>
        <v>1.133001</v>
      </c>
      <c r="J16" s="69">
        <f t="shared" si="1"/>
        <v>0.4532004</v>
      </c>
      <c r="K16" s="69">
        <f t="shared" si="2"/>
        <v>0.6798006</v>
      </c>
      <c r="L16" s="69">
        <f t="shared" si="3"/>
        <v>2297.5084918079997</v>
      </c>
      <c r="M16" s="69">
        <f t="shared" si="4"/>
        <v>3446.2627377119998</v>
      </c>
      <c r="N16" s="116">
        <v>5728.56</v>
      </c>
    </row>
    <row r="17" spans="1:14" ht="12.75">
      <c r="A17" s="93">
        <v>72886</v>
      </c>
      <c r="B17" s="37" t="s">
        <v>48</v>
      </c>
      <c r="C17" s="210" t="s">
        <v>35</v>
      </c>
      <c r="D17" s="211"/>
      <c r="E17" s="211"/>
      <c r="F17" s="27" t="s">
        <v>21</v>
      </c>
      <c r="G17" s="74">
        <f>G15*26.5</f>
        <v>5597.594999999999</v>
      </c>
      <c r="H17" s="74">
        <v>1.04</v>
      </c>
      <c r="I17" s="83">
        <f t="shared" si="0"/>
        <v>1.354392</v>
      </c>
      <c r="J17" s="69">
        <f t="shared" si="1"/>
        <v>0.5417568</v>
      </c>
      <c r="K17" s="69">
        <f t="shared" si="2"/>
        <v>0.8126352</v>
      </c>
      <c r="L17" s="69">
        <f t="shared" si="3"/>
        <v>3032.5351548959998</v>
      </c>
      <c r="M17" s="69">
        <f t="shared" si="4"/>
        <v>4548.802732343999</v>
      </c>
      <c r="N17" s="116">
        <v>7556.76</v>
      </c>
    </row>
    <row r="18" spans="1:14" ht="12.75">
      <c r="A18" s="153">
        <v>72891</v>
      </c>
      <c r="B18" s="81" t="s">
        <v>49</v>
      </c>
      <c r="C18" s="222" t="s">
        <v>64</v>
      </c>
      <c r="D18" s="223"/>
      <c r="E18" s="224"/>
      <c r="F18" s="96" t="s">
        <v>10</v>
      </c>
      <c r="G18" s="74">
        <f>G15</f>
        <v>211.23</v>
      </c>
      <c r="H18" s="74">
        <v>4.55</v>
      </c>
      <c r="I18" s="83">
        <f t="shared" si="0"/>
        <v>5.925465</v>
      </c>
      <c r="J18" s="69">
        <f>I18*0.4</f>
        <v>2.370186</v>
      </c>
      <c r="K18" s="69">
        <f>I18*0.6</f>
        <v>3.555279</v>
      </c>
      <c r="L18" s="69">
        <f>G18*J18</f>
        <v>500.65438878</v>
      </c>
      <c r="M18" s="69">
        <f>G18*K18</f>
        <v>750.98158317</v>
      </c>
      <c r="N18" s="116">
        <v>1252.59</v>
      </c>
    </row>
    <row r="19" spans="1:14" ht="12.75">
      <c r="A19" s="91">
        <v>72943</v>
      </c>
      <c r="B19" s="37" t="s">
        <v>50</v>
      </c>
      <c r="C19" s="210" t="s">
        <v>36</v>
      </c>
      <c r="D19" s="211"/>
      <c r="E19" s="211"/>
      <c r="F19" s="24" t="s">
        <v>9</v>
      </c>
      <c r="G19" s="74">
        <f>G13</f>
        <v>5280.66</v>
      </c>
      <c r="H19" s="74">
        <v>1.22</v>
      </c>
      <c r="I19" s="83">
        <f t="shared" si="0"/>
        <v>1.588806</v>
      </c>
      <c r="J19" s="69">
        <f t="shared" si="1"/>
        <v>0.6355224</v>
      </c>
      <c r="K19" s="69">
        <f t="shared" si="2"/>
        <v>0.9532835999999999</v>
      </c>
      <c r="L19" s="69">
        <f t="shared" si="3"/>
        <v>3355.977716784</v>
      </c>
      <c r="M19" s="69">
        <f t="shared" si="4"/>
        <v>5033.966575175999</v>
      </c>
      <c r="N19" s="116">
        <v>8396.25</v>
      </c>
    </row>
    <row r="20" spans="1:16" ht="12.75">
      <c r="A20" s="92">
        <v>72965</v>
      </c>
      <c r="B20" s="37" t="s">
        <v>51</v>
      </c>
      <c r="C20" s="210" t="s">
        <v>37</v>
      </c>
      <c r="D20" s="211"/>
      <c r="E20" s="211"/>
      <c r="F20" s="27" t="s">
        <v>10</v>
      </c>
      <c r="G20" s="74">
        <f>G14*0.03</f>
        <v>158.41979999999998</v>
      </c>
      <c r="H20" s="74">
        <v>462.88</v>
      </c>
      <c r="I20" s="83">
        <f t="shared" si="0"/>
        <v>602.808624</v>
      </c>
      <c r="J20" s="69">
        <f t="shared" si="1"/>
        <v>241.12344960000001</v>
      </c>
      <c r="K20" s="69">
        <f t="shared" si="2"/>
        <v>361.6851744</v>
      </c>
      <c r="L20" s="69">
        <f t="shared" si="3"/>
        <v>38198.72866094208</v>
      </c>
      <c r="M20" s="69">
        <f t="shared" si="4"/>
        <v>57298.09299141311</v>
      </c>
      <c r="N20" s="116">
        <v>95497.16</v>
      </c>
      <c r="P20" s="23"/>
    </row>
    <row r="21" spans="1:14" ht="12.75">
      <c r="A21" s="93">
        <v>72887</v>
      </c>
      <c r="B21" s="37" t="s">
        <v>52</v>
      </c>
      <c r="C21" s="210" t="s">
        <v>34</v>
      </c>
      <c r="D21" s="211"/>
      <c r="E21" s="211"/>
      <c r="F21" s="27" t="s">
        <v>21</v>
      </c>
      <c r="G21" s="74">
        <f>G20*24</f>
        <v>3802.0751999999993</v>
      </c>
      <c r="H21" s="74">
        <v>0.87</v>
      </c>
      <c r="I21" s="83">
        <f t="shared" si="0"/>
        <v>1.133001</v>
      </c>
      <c r="J21" s="69">
        <f t="shared" si="1"/>
        <v>0.4532004</v>
      </c>
      <c r="K21" s="69">
        <f t="shared" si="2"/>
        <v>0.6798006</v>
      </c>
      <c r="L21" s="69">
        <f t="shared" si="3"/>
        <v>1723.1020014700798</v>
      </c>
      <c r="M21" s="69">
        <f t="shared" si="4"/>
        <v>2584.6530022051193</v>
      </c>
      <c r="N21" s="116">
        <v>4296.35</v>
      </c>
    </row>
    <row r="22" spans="1:14" ht="12.75" customHeight="1">
      <c r="A22" s="94">
        <v>72886</v>
      </c>
      <c r="B22" s="46" t="s">
        <v>81</v>
      </c>
      <c r="C22" s="232" t="s">
        <v>35</v>
      </c>
      <c r="D22" s="233"/>
      <c r="E22" s="233"/>
      <c r="F22" s="27" t="s">
        <v>21</v>
      </c>
      <c r="G22" s="74">
        <f>G20*26.5</f>
        <v>4198.124699999999</v>
      </c>
      <c r="H22" s="74">
        <v>1.04</v>
      </c>
      <c r="I22" s="83">
        <f t="shared" si="0"/>
        <v>1.354392</v>
      </c>
      <c r="J22" s="71">
        <f t="shared" si="1"/>
        <v>0.5417568</v>
      </c>
      <c r="K22" s="71">
        <f t="shared" si="2"/>
        <v>0.8126352</v>
      </c>
      <c r="L22" s="71">
        <f t="shared" si="3"/>
        <v>2274.36260347296</v>
      </c>
      <c r="M22" s="71">
        <f t="shared" si="4"/>
        <v>3411.5439052094393</v>
      </c>
      <c r="N22" s="116">
        <v>5667.46</v>
      </c>
    </row>
    <row r="23" spans="1:14" ht="12.75" customHeight="1">
      <c r="A23" s="153">
        <v>72891</v>
      </c>
      <c r="B23" s="81" t="s">
        <v>91</v>
      </c>
      <c r="C23" s="222" t="s">
        <v>64</v>
      </c>
      <c r="D23" s="223"/>
      <c r="E23" s="224"/>
      <c r="F23" s="96" t="s">
        <v>10</v>
      </c>
      <c r="G23" s="74">
        <f>G20</f>
        <v>158.41979999999998</v>
      </c>
      <c r="H23" s="74">
        <v>4.55</v>
      </c>
      <c r="I23" s="83">
        <f t="shared" si="0"/>
        <v>5.925465</v>
      </c>
      <c r="J23" s="69">
        <f t="shared" si="1"/>
        <v>2.370186</v>
      </c>
      <c r="K23" s="69">
        <f t="shared" si="2"/>
        <v>3.555279</v>
      </c>
      <c r="L23" s="69">
        <f t="shared" si="3"/>
        <v>375.48439208279996</v>
      </c>
      <c r="M23" s="69">
        <f t="shared" si="4"/>
        <v>563.2265881241999</v>
      </c>
      <c r="N23" s="116">
        <v>939.43</v>
      </c>
    </row>
    <row r="24" spans="1:14" ht="12.75" customHeight="1" thickBot="1">
      <c r="A24" s="154" t="s">
        <v>80</v>
      </c>
      <c r="B24" s="131" t="s">
        <v>92</v>
      </c>
      <c r="C24" s="212" t="s">
        <v>84</v>
      </c>
      <c r="D24" s="213"/>
      <c r="E24" s="214"/>
      <c r="F24" s="54" t="s">
        <v>83</v>
      </c>
      <c r="G24" s="124">
        <v>183</v>
      </c>
      <c r="H24" s="124">
        <v>71.99</v>
      </c>
      <c r="I24" s="125">
        <f t="shared" si="0"/>
        <v>93.752577</v>
      </c>
      <c r="J24" s="69">
        <f>I24*0.4</f>
        <v>37.5010308</v>
      </c>
      <c r="K24" s="69">
        <f>I24*0.6</f>
        <v>56.2515462</v>
      </c>
      <c r="L24" s="69">
        <f>G24*J24</f>
        <v>6862.6886364</v>
      </c>
      <c r="M24" s="69">
        <f>G24*K24</f>
        <v>10294.0329546</v>
      </c>
      <c r="N24" s="119">
        <v>17156.25</v>
      </c>
    </row>
    <row r="25" spans="1:14" ht="13.5" thickBot="1">
      <c r="A25" s="86"/>
      <c r="B25" s="48"/>
      <c r="C25" s="49" t="s">
        <v>12</v>
      </c>
      <c r="D25" s="50"/>
      <c r="E25" s="50"/>
      <c r="F25" s="51"/>
      <c r="G25" s="77"/>
      <c r="H25" s="77"/>
      <c r="I25" s="130"/>
      <c r="J25" s="52"/>
      <c r="K25" s="52"/>
      <c r="L25" s="53">
        <f>SUM(L13:L24)</f>
        <v>116265.50373921191</v>
      </c>
      <c r="M25" s="53">
        <f>SUM(M13:M24)</f>
        <v>174398.25560881785</v>
      </c>
      <c r="N25" s="161">
        <f>SUM(N13:N24)</f>
        <v>290614.87</v>
      </c>
    </row>
    <row r="26" spans="1:14" ht="12.75">
      <c r="A26" s="87"/>
      <c r="B26" s="82">
        <v>3</v>
      </c>
      <c r="C26" s="132" t="s">
        <v>60</v>
      </c>
      <c r="D26" s="133"/>
      <c r="E26" s="134"/>
      <c r="F26" s="135"/>
      <c r="G26" s="136"/>
      <c r="H26" s="136"/>
      <c r="I26" s="128"/>
      <c r="J26" s="137"/>
      <c r="K26" s="137"/>
      <c r="L26" s="138"/>
      <c r="M26" s="138"/>
      <c r="N26" s="162"/>
    </row>
    <row r="27" spans="1:14" ht="12.75">
      <c r="A27" s="155" t="s">
        <v>110</v>
      </c>
      <c r="B27" s="117" t="s">
        <v>15</v>
      </c>
      <c r="C27" s="222" t="s">
        <v>111</v>
      </c>
      <c r="D27" s="223"/>
      <c r="E27" s="224"/>
      <c r="F27" s="95" t="s">
        <v>10</v>
      </c>
      <c r="G27" s="74">
        <v>115.24</v>
      </c>
      <c r="H27" s="74">
        <v>86.38</v>
      </c>
      <c r="I27" s="74">
        <f t="shared" si="0"/>
        <v>112.492674</v>
      </c>
      <c r="J27" s="118">
        <f>I27*0.4</f>
        <v>44.9970696</v>
      </c>
      <c r="K27" s="118">
        <f>I27*0.6</f>
        <v>67.49560439999999</v>
      </c>
      <c r="L27" s="118">
        <f>G27*J27</f>
        <v>5185.462300704</v>
      </c>
      <c r="M27" s="118">
        <f>G27*K27</f>
        <v>7778.193451055999</v>
      </c>
      <c r="N27" s="151">
        <v>12964.5</v>
      </c>
    </row>
    <row r="28" spans="1:14" ht="12.75">
      <c r="A28" s="155">
        <v>72887</v>
      </c>
      <c r="B28" s="117" t="s">
        <v>16</v>
      </c>
      <c r="C28" s="227" t="s">
        <v>104</v>
      </c>
      <c r="D28" s="228"/>
      <c r="E28" s="228"/>
      <c r="F28" s="120" t="s">
        <v>21</v>
      </c>
      <c r="G28" s="74">
        <f>G27*24</f>
        <v>2765.7599999999998</v>
      </c>
      <c r="H28" s="74">
        <v>0.87</v>
      </c>
      <c r="I28" s="74">
        <f t="shared" si="0"/>
        <v>1.133001</v>
      </c>
      <c r="J28" s="118">
        <f aca="true" t="shared" si="5" ref="J28:J41">I28*0.4</f>
        <v>0.4532004</v>
      </c>
      <c r="K28" s="118">
        <f aca="true" t="shared" si="6" ref="K28:K41">I28*0.6</f>
        <v>0.6798006</v>
      </c>
      <c r="L28" s="118">
        <f aca="true" t="shared" si="7" ref="L28:L41">G28*J28</f>
        <v>1253.443538304</v>
      </c>
      <c r="M28" s="118">
        <f aca="true" t="shared" si="8" ref="M28:M41">G28*K28</f>
        <v>1880.1653074559997</v>
      </c>
      <c r="N28" s="116">
        <v>3125.31</v>
      </c>
    </row>
    <row r="29" spans="1:14" ht="12.75">
      <c r="A29" s="155">
        <v>72886</v>
      </c>
      <c r="B29" s="117" t="s">
        <v>17</v>
      </c>
      <c r="C29" s="227" t="s">
        <v>105</v>
      </c>
      <c r="D29" s="228"/>
      <c r="E29" s="228"/>
      <c r="F29" s="120" t="s">
        <v>21</v>
      </c>
      <c r="G29" s="74">
        <f>G27*26.5</f>
        <v>3053.8599999999997</v>
      </c>
      <c r="H29" s="74">
        <v>1.04</v>
      </c>
      <c r="I29" s="74">
        <f t="shared" si="0"/>
        <v>1.354392</v>
      </c>
      <c r="J29" s="118">
        <f t="shared" si="5"/>
        <v>0.5417568</v>
      </c>
      <c r="K29" s="118">
        <f t="shared" si="6"/>
        <v>0.8126352</v>
      </c>
      <c r="L29" s="118">
        <f t="shared" si="7"/>
        <v>1654.449421248</v>
      </c>
      <c r="M29" s="118">
        <f t="shared" si="8"/>
        <v>2481.6741318719996</v>
      </c>
      <c r="N29" s="116">
        <v>4122.71</v>
      </c>
    </row>
    <row r="30" spans="1:14" ht="12.75">
      <c r="A30" s="155">
        <v>72893</v>
      </c>
      <c r="B30" s="117" t="s">
        <v>55</v>
      </c>
      <c r="C30" s="222" t="s">
        <v>108</v>
      </c>
      <c r="D30" s="223"/>
      <c r="E30" s="224"/>
      <c r="F30" s="95" t="s">
        <v>10</v>
      </c>
      <c r="G30" s="74">
        <f>G27</f>
        <v>115.24</v>
      </c>
      <c r="H30" s="74">
        <v>4.55</v>
      </c>
      <c r="I30" s="74">
        <f t="shared" si="0"/>
        <v>5.925465</v>
      </c>
      <c r="J30" s="118">
        <f t="shared" si="5"/>
        <v>2.370186</v>
      </c>
      <c r="K30" s="118">
        <f t="shared" si="6"/>
        <v>3.555279</v>
      </c>
      <c r="L30" s="118">
        <f t="shared" si="7"/>
        <v>273.14023463999996</v>
      </c>
      <c r="M30" s="118">
        <f t="shared" si="8"/>
        <v>409.71035195999997</v>
      </c>
      <c r="N30" s="116">
        <v>683.37</v>
      </c>
    </row>
    <row r="31" spans="1:14" ht="12.75">
      <c r="A31" s="155">
        <v>73710</v>
      </c>
      <c r="B31" s="117" t="s">
        <v>56</v>
      </c>
      <c r="C31" s="222" t="s">
        <v>61</v>
      </c>
      <c r="D31" s="223"/>
      <c r="E31" s="224"/>
      <c r="F31" s="95" t="s">
        <v>10</v>
      </c>
      <c r="G31" s="74">
        <v>88.12</v>
      </c>
      <c r="H31" s="74">
        <v>79.38</v>
      </c>
      <c r="I31" s="74">
        <f t="shared" si="0"/>
        <v>103.37657399999999</v>
      </c>
      <c r="J31" s="118">
        <f t="shared" si="5"/>
        <v>41.3506296</v>
      </c>
      <c r="K31" s="118">
        <f t="shared" si="6"/>
        <v>62.02594439999999</v>
      </c>
      <c r="L31" s="118">
        <f t="shared" si="7"/>
        <v>3643.817480352</v>
      </c>
      <c r="M31" s="118">
        <f t="shared" si="8"/>
        <v>5465.726220527999</v>
      </c>
      <c r="N31" s="116">
        <v>9109.85</v>
      </c>
    </row>
    <row r="32" spans="1:14" ht="12.75">
      <c r="A32" s="155">
        <v>72887</v>
      </c>
      <c r="B32" s="117" t="s">
        <v>65</v>
      </c>
      <c r="C32" s="227" t="s">
        <v>106</v>
      </c>
      <c r="D32" s="228"/>
      <c r="E32" s="228"/>
      <c r="F32" s="120" t="s">
        <v>21</v>
      </c>
      <c r="G32" s="74">
        <f>G31*24</f>
        <v>2114.88</v>
      </c>
      <c r="H32" s="74">
        <v>0.87</v>
      </c>
      <c r="I32" s="74">
        <f t="shared" si="0"/>
        <v>1.133001</v>
      </c>
      <c r="J32" s="118">
        <f>I32*0.4</f>
        <v>0.4532004</v>
      </c>
      <c r="K32" s="118">
        <f t="shared" si="6"/>
        <v>0.6798006</v>
      </c>
      <c r="L32" s="118">
        <f t="shared" si="7"/>
        <v>958.4644619520001</v>
      </c>
      <c r="M32" s="118">
        <f t="shared" si="8"/>
        <v>1437.696692928</v>
      </c>
      <c r="N32" s="116">
        <v>2389.81</v>
      </c>
    </row>
    <row r="33" spans="1:14" ht="12.75">
      <c r="A33" s="155">
        <v>72886</v>
      </c>
      <c r="B33" s="117" t="s">
        <v>66</v>
      </c>
      <c r="C33" s="227" t="s">
        <v>107</v>
      </c>
      <c r="D33" s="228"/>
      <c r="E33" s="228"/>
      <c r="F33" s="120" t="s">
        <v>21</v>
      </c>
      <c r="G33" s="74">
        <f>G31*26.5</f>
        <v>2335.1800000000003</v>
      </c>
      <c r="H33" s="74">
        <v>1.04</v>
      </c>
      <c r="I33" s="74">
        <f t="shared" si="0"/>
        <v>1.354392</v>
      </c>
      <c r="J33" s="118">
        <f t="shared" si="5"/>
        <v>0.5417568</v>
      </c>
      <c r="K33" s="118">
        <f t="shared" si="6"/>
        <v>0.8126352</v>
      </c>
      <c r="L33" s="118">
        <f t="shared" si="7"/>
        <v>1265.0996442240003</v>
      </c>
      <c r="M33" s="118">
        <f t="shared" si="8"/>
        <v>1897.6494663360002</v>
      </c>
      <c r="N33" s="116">
        <v>3152.49</v>
      </c>
    </row>
    <row r="34" spans="1:14" ht="12.75">
      <c r="A34" s="155">
        <v>72893</v>
      </c>
      <c r="B34" s="117" t="s">
        <v>67</v>
      </c>
      <c r="C34" s="222" t="s">
        <v>109</v>
      </c>
      <c r="D34" s="223"/>
      <c r="E34" s="224"/>
      <c r="F34" s="95" t="s">
        <v>10</v>
      </c>
      <c r="G34" s="74">
        <f>G31</f>
        <v>88.12</v>
      </c>
      <c r="H34" s="74">
        <v>4.55</v>
      </c>
      <c r="I34" s="74">
        <f>H34*0.3023+H34</f>
        <v>5.925465</v>
      </c>
      <c r="J34" s="118">
        <f t="shared" si="5"/>
        <v>2.370186</v>
      </c>
      <c r="K34" s="118">
        <f t="shared" si="6"/>
        <v>3.555279</v>
      </c>
      <c r="L34" s="118">
        <f t="shared" si="7"/>
        <v>208.86079032</v>
      </c>
      <c r="M34" s="118">
        <f t="shared" si="8"/>
        <v>313.29118548</v>
      </c>
      <c r="N34" s="116">
        <v>522.55</v>
      </c>
    </row>
    <row r="35" spans="1:14" ht="12.75">
      <c r="A35" s="153">
        <v>72945</v>
      </c>
      <c r="B35" s="81" t="s">
        <v>68</v>
      </c>
      <c r="C35" s="222" t="s">
        <v>62</v>
      </c>
      <c r="D35" s="223"/>
      <c r="E35" s="224"/>
      <c r="F35" s="95" t="s">
        <v>87</v>
      </c>
      <c r="G35" s="74">
        <v>677.88</v>
      </c>
      <c r="H35" s="74">
        <v>4.33</v>
      </c>
      <c r="I35" s="83">
        <f t="shared" si="0"/>
        <v>5.638959</v>
      </c>
      <c r="J35" s="69">
        <f t="shared" si="5"/>
        <v>2.2555836</v>
      </c>
      <c r="K35" s="69">
        <f t="shared" si="6"/>
        <v>3.3833754</v>
      </c>
      <c r="L35" s="69">
        <f t="shared" si="7"/>
        <v>1529.015010768</v>
      </c>
      <c r="M35" s="69">
        <f t="shared" si="8"/>
        <v>2293.5225161519998</v>
      </c>
      <c r="N35" s="116">
        <v>3823.24</v>
      </c>
    </row>
    <row r="36" spans="1:14" ht="12.75">
      <c r="A36" s="153">
        <v>72943</v>
      </c>
      <c r="B36" s="81" t="s">
        <v>69</v>
      </c>
      <c r="C36" s="222" t="s">
        <v>63</v>
      </c>
      <c r="D36" s="223"/>
      <c r="E36" s="224"/>
      <c r="F36" s="96" t="s">
        <v>87</v>
      </c>
      <c r="G36" s="74">
        <v>677.88</v>
      </c>
      <c r="H36" s="74">
        <v>1.22</v>
      </c>
      <c r="I36" s="83">
        <f t="shared" si="0"/>
        <v>1.588806</v>
      </c>
      <c r="J36" s="69">
        <f t="shared" si="5"/>
        <v>0.6355224</v>
      </c>
      <c r="K36" s="69">
        <f t="shared" si="6"/>
        <v>0.9532835999999999</v>
      </c>
      <c r="L36" s="69">
        <f t="shared" si="7"/>
        <v>430.807924512</v>
      </c>
      <c r="M36" s="69">
        <f t="shared" si="8"/>
        <v>646.2118867679999</v>
      </c>
      <c r="N36" s="116">
        <v>1077.83</v>
      </c>
    </row>
    <row r="37" spans="1:14" ht="12.75">
      <c r="A37" s="153">
        <v>72965</v>
      </c>
      <c r="B37" s="81" t="s">
        <v>96</v>
      </c>
      <c r="C37" s="222" t="s">
        <v>95</v>
      </c>
      <c r="D37" s="223"/>
      <c r="E37" s="224"/>
      <c r="F37" s="96" t="s">
        <v>85</v>
      </c>
      <c r="G37" s="74">
        <v>27.1152</v>
      </c>
      <c r="H37" s="74">
        <v>462.88</v>
      </c>
      <c r="I37" s="83">
        <f t="shared" si="0"/>
        <v>602.808624</v>
      </c>
      <c r="J37" s="69">
        <f t="shared" si="5"/>
        <v>241.12344960000001</v>
      </c>
      <c r="K37" s="69">
        <f t="shared" si="6"/>
        <v>361.6851744</v>
      </c>
      <c r="L37" s="69">
        <f t="shared" si="7"/>
        <v>6538.110560593921</v>
      </c>
      <c r="M37" s="69">
        <f t="shared" si="8"/>
        <v>9807.16584089088</v>
      </c>
      <c r="N37" s="116">
        <v>16348.21</v>
      </c>
    </row>
    <row r="38" spans="1:14" ht="12.75">
      <c r="A38" s="153">
        <v>72887</v>
      </c>
      <c r="B38" s="81" t="s">
        <v>70</v>
      </c>
      <c r="C38" s="210" t="s">
        <v>34</v>
      </c>
      <c r="D38" s="211"/>
      <c r="E38" s="211"/>
      <c r="F38" s="97" t="s">
        <v>86</v>
      </c>
      <c r="G38" s="74">
        <f>G37*24</f>
        <v>650.7648</v>
      </c>
      <c r="H38" s="74">
        <v>0.87</v>
      </c>
      <c r="I38" s="83">
        <f>H38*0.3023+H38</f>
        <v>1.133001</v>
      </c>
      <c r="J38" s="69">
        <f t="shared" si="5"/>
        <v>0.4532004</v>
      </c>
      <c r="K38" s="69">
        <f t="shared" si="6"/>
        <v>0.6798006</v>
      </c>
      <c r="L38" s="69">
        <f t="shared" si="7"/>
        <v>294.92686766592004</v>
      </c>
      <c r="M38" s="69">
        <f t="shared" si="8"/>
        <v>442.39030149888004</v>
      </c>
      <c r="N38" s="116">
        <v>735.36</v>
      </c>
    </row>
    <row r="39" spans="1:14" ht="12.75">
      <c r="A39" s="153">
        <v>72886</v>
      </c>
      <c r="B39" s="81" t="s">
        <v>71</v>
      </c>
      <c r="C39" s="210" t="s">
        <v>35</v>
      </c>
      <c r="D39" s="211"/>
      <c r="E39" s="211"/>
      <c r="F39" s="98" t="s">
        <v>86</v>
      </c>
      <c r="G39" s="74">
        <f>G37*26.5</f>
        <v>718.5528</v>
      </c>
      <c r="H39" s="74">
        <v>1.04</v>
      </c>
      <c r="I39" s="83">
        <f t="shared" si="0"/>
        <v>1.354392</v>
      </c>
      <c r="J39" s="69">
        <f t="shared" si="5"/>
        <v>0.5417568</v>
      </c>
      <c r="K39" s="69">
        <f>I39*0.6</f>
        <v>0.8126352</v>
      </c>
      <c r="L39" s="69">
        <f t="shared" si="7"/>
        <v>389.2808655590401</v>
      </c>
      <c r="M39" s="69">
        <f t="shared" si="8"/>
        <v>583.9212983385601</v>
      </c>
      <c r="N39" s="116">
        <v>970.04</v>
      </c>
    </row>
    <row r="40" spans="1:14" ht="12.75">
      <c r="A40" s="153">
        <v>72891</v>
      </c>
      <c r="B40" s="81" t="s">
        <v>72</v>
      </c>
      <c r="C40" s="222" t="s">
        <v>64</v>
      </c>
      <c r="D40" s="223"/>
      <c r="E40" s="224"/>
      <c r="F40" s="96" t="s">
        <v>10</v>
      </c>
      <c r="G40" s="74">
        <f>G37</f>
        <v>27.1152</v>
      </c>
      <c r="H40" s="74">
        <v>4.55</v>
      </c>
      <c r="I40" s="83">
        <f t="shared" si="0"/>
        <v>5.925465</v>
      </c>
      <c r="J40" s="69">
        <f t="shared" si="5"/>
        <v>2.370186</v>
      </c>
      <c r="K40" s="69">
        <f t="shared" si="6"/>
        <v>3.555279</v>
      </c>
      <c r="L40" s="69">
        <f t="shared" si="7"/>
        <v>64.2680674272</v>
      </c>
      <c r="M40" s="69">
        <f t="shared" si="8"/>
        <v>96.40210114080001</v>
      </c>
      <c r="N40" s="116">
        <v>160.82</v>
      </c>
    </row>
    <row r="41" spans="1:14" ht="13.5" thickBot="1">
      <c r="A41" s="154" t="s">
        <v>80</v>
      </c>
      <c r="B41" s="46" t="s">
        <v>82</v>
      </c>
      <c r="C41" s="212" t="s">
        <v>88</v>
      </c>
      <c r="D41" s="213"/>
      <c r="E41" s="214"/>
      <c r="F41" s="54" t="s">
        <v>83</v>
      </c>
      <c r="G41" s="124">
        <v>168</v>
      </c>
      <c r="H41" s="124">
        <v>71.99</v>
      </c>
      <c r="I41" s="125">
        <f t="shared" si="0"/>
        <v>93.752577</v>
      </c>
      <c r="J41" s="69">
        <f t="shared" si="5"/>
        <v>37.5010308</v>
      </c>
      <c r="K41" s="69">
        <f t="shared" si="6"/>
        <v>56.2515462</v>
      </c>
      <c r="L41" s="69">
        <f t="shared" si="7"/>
        <v>6300.173174400001</v>
      </c>
      <c r="M41" s="69">
        <f t="shared" si="8"/>
        <v>9450.2597616</v>
      </c>
      <c r="N41" s="119">
        <v>15750</v>
      </c>
    </row>
    <row r="42" spans="1:15" ht="13.5" thickBot="1">
      <c r="A42" s="86"/>
      <c r="B42" s="101"/>
      <c r="C42" s="164" t="s">
        <v>12</v>
      </c>
      <c r="D42" s="63"/>
      <c r="E42" s="165"/>
      <c r="F42" s="166"/>
      <c r="G42" s="80"/>
      <c r="H42" s="80"/>
      <c r="I42" s="65"/>
      <c r="J42" s="66"/>
      <c r="K42" s="66"/>
      <c r="L42" s="67">
        <f>SUM(L27:L41)</f>
        <v>29989.320342670086</v>
      </c>
      <c r="M42" s="67">
        <f>SUM(M27:M41)</f>
        <v>44983.98051400511</v>
      </c>
      <c r="N42" s="163">
        <f>SUM(N27:N41)</f>
        <v>74936.09</v>
      </c>
      <c r="O42" s="167"/>
    </row>
    <row r="43" spans="1:15" ht="15" customHeight="1">
      <c r="A43" s="87"/>
      <c r="B43" s="82">
        <v>4</v>
      </c>
      <c r="C43" s="231" t="s">
        <v>14</v>
      </c>
      <c r="D43" s="231"/>
      <c r="E43" s="231"/>
      <c r="F43" s="168"/>
      <c r="G43" s="169"/>
      <c r="H43" s="169"/>
      <c r="I43" s="170"/>
      <c r="J43" s="171"/>
      <c r="K43" s="171"/>
      <c r="L43" s="172"/>
      <c r="M43" s="172"/>
      <c r="N43" s="173"/>
      <c r="O43" s="167"/>
    </row>
    <row r="44" spans="1:15" ht="12.75" customHeight="1">
      <c r="A44" s="99">
        <v>34723</v>
      </c>
      <c r="B44" s="38" t="s">
        <v>53</v>
      </c>
      <c r="C44" s="217" t="s">
        <v>89</v>
      </c>
      <c r="D44" s="218"/>
      <c r="E44" s="219"/>
      <c r="F44" s="174" t="s">
        <v>9</v>
      </c>
      <c r="G44" s="175">
        <v>4.47</v>
      </c>
      <c r="H44" s="175">
        <v>346.5</v>
      </c>
      <c r="I44" s="176">
        <f t="shared" si="0"/>
        <v>451.24694999999997</v>
      </c>
      <c r="J44" s="177">
        <f aca="true" t="shared" si="9" ref="J44:J50">I44*0.4</f>
        <v>180.49878</v>
      </c>
      <c r="K44" s="177">
        <f aca="true" t="shared" si="10" ref="K44:K50">I44*0.6</f>
        <v>270.74816999999996</v>
      </c>
      <c r="L44" s="177">
        <f aca="true" t="shared" si="11" ref="L44:L50">G44*J44</f>
        <v>806.8295466</v>
      </c>
      <c r="M44" s="177">
        <f aca="true" t="shared" si="12" ref="M44:M50">G44*K44</f>
        <v>1210.2443198999997</v>
      </c>
      <c r="N44" s="178">
        <v>2017.09</v>
      </c>
      <c r="O44" s="167"/>
    </row>
    <row r="45" spans="1:15" ht="12.75" customHeight="1">
      <c r="A45" s="153">
        <v>7696</v>
      </c>
      <c r="B45" s="38" t="s">
        <v>73</v>
      </c>
      <c r="C45" s="222" t="s">
        <v>90</v>
      </c>
      <c r="D45" s="223"/>
      <c r="E45" s="224"/>
      <c r="F45" s="174" t="s">
        <v>83</v>
      </c>
      <c r="G45" s="175">
        <v>64.8</v>
      </c>
      <c r="H45" s="175">
        <v>33.56</v>
      </c>
      <c r="I45" s="176">
        <f t="shared" si="0"/>
        <v>43.70518800000001</v>
      </c>
      <c r="J45" s="177">
        <f t="shared" si="9"/>
        <v>17.482075200000004</v>
      </c>
      <c r="K45" s="177">
        <f t="shared" si="10"/>
        <v>26.223112800000003</v>
      </c>
      <c r="L45" s="177">
        <f t="shared" si="11"/>
        <v>1132.8384729600002</v>
      </c>
      <c r="M45" s="177">
        <f t="shared" si="12"/>
        <v>1699.25770944</v>
      </c>
      <c r="N45" s="179">
        <v>2832.41</v>
      </c>
      <c r="O45" s="167"/>
    </row>
    <row r="46" spans="1:15" ht="24" customHeight="1">
      <c r="A46" s="156" t="s">
        <v>100</v>
      </c>
      <c r="B46" s="38" t="s">
        <v>74</v>
      </c>
      <c r="C46" s="103" t="s">
        <v>99</v>
      </c>
      <c r="D46" s="104"/>
      <c r="E46" s="105"/>
      <c r="F46" s="174" t="s">
        <v>98</v>
      </c>
      <c r="G46" s="175">
        <v>1.18</v>
      </c>
      <c r="H46" s="175">
        <v>53.47</v>
      </c>
      <c r="I46" s="176">
        <f t="shared" si="0"/>
        <v>69.633981</v>
      </c>
      <c r="J46" s="180">
        <f t="shared" si="9"/>
        <v>27.853592400000004</v>
      </c>
      <c r="K46" s="180">
        <f t="shared" si="10"/>
        <v>41.7803886</v>
      </c>
      <c r="L46" s="180">
        <f t="shared" si="11"/>
        <v>32.867239032</v>
      </c>
      <c r="M46" s="180">
        <f t="shared" si="12"/>
        <v>49.300858548</v>
      </c>
      <c r="N46" s="179">
        <v>82.16</v>
      </c>
      <c r="O46" s="167"/>
    </row>
    <row r="47" spans="1:15" ht="12.75" customHeight="1">
      <c r="A47" s="102">
        <v>72947</v>
      </c>
      <c r="B47" s="38" t="s">
        <v>75</v>
      </c>
      <c r="C47" s="217" t="s">
        <v>38</v>
      </c>
      <c r="D47" s="218"/>
      <c r="E47" s="219"/>
      <c r="F47" s="174" t="s">
        <v>9</v>
      </c>
      <c r="G47" s="175">
        <v>371.83</v>
      </c>
      <c r="H47" s="175">
        <v>17.71</v>
      </c>
      <c r="I47" s="176">
        <f t="shared" si="0"/>
        <v>23.063733</v>
      </c>
      <c r="J47" s="177">
        <f t="shared" si="9"/>
        <v>9.2254932</v>
      </c>
      <c r="K47" s="177">
        <f t="shared" si="10"/>
        <v>13.838239799999998</v>
      </c>
      <c r="L47" s="177">
        <f t="shared" si="11"/>
        <v>3430.315136556</v>
      </c>
      <c r="M47" s="177">
        <f t="shared" si="12"/>
        <v>5145.472704833999</v>
      </c>
      <c r="N47" s="179">
        <v>8574.4</v>
      </c>
      <c r="O47" s="167"/>
    </row>
    <row r="48" spans="1:15" ht="30" customHeight="1">
      <c r="A48" s="157">
        <v>72965</v>
      </c>
      <c r="B48" s="38" t="s">
        <v>76</v>
      </c>
      <c r="C48" s="209" t="s">
        <v>54</v>
      </c>
      <c r="D48" s="209"/>
      <c r="E48" s="209"/>
      <c r="F48" s="181" t="s">
        <v>10</v>
      </c>
      <c r="G48" s="182">
        <v>11.88</v>
      </c>
      <c r="H48" s="182">
        <v>462.88</v>
      </c>
      <c r="I48" s="176">
        <f t="shared" si="0"/>
        <v>602.808624</v>
      </c>
      <c r="J48" s="177">
        <f t="shared" si="9"/>
        <v>241.12344960000001</v>
      </c>
      <c r="K48" s="177">
        <f t="shared" si="10"/>
        <v>361.6851744</v>
      </c>
      <c r="L48" s="177">
        <f t="shared" si="11"/>
        <v>2864.546581248</v>
      </c>
      <c r="M48" s="177">
        <f t="shared" si="12"/>
        <v>4296.8198718720005</v>
      </c>
      <c r="N48" s="179">
        <v>7161.38</v>
      </c>
      <c r="O48" s="167"/>
    </row>
    <row r="49" spans="1:15" ht="15" customHeight="1">
      <c r="A49" s="93">
        <v>72887</v>
      </c>
      <c r="B49" s="38" t="s">
        <v>93</v>
      </c>
      <c r="C49" s="239" t="s">
        <v>34</v>
      </c>
      <c r="D49" s="239"/>
      <c r="E49" s="239"/>
      <c r="F49" s="181" t="s">
        <v>21</v>
      </c>
      <c r="G49" s="182">
        <f>G48*24</f>
        <v>285.12</v>
      </c>
      <c r="H49" s="182">
        <v>0.87</v>
      </c>
      <c r="I49" s="176">
        <f t="shared" si="0"/>
        <v>1.133001</v>
      </c>
      <c r="J49" s="177">
        <f t="shared" si="9"/>
        <v>0.4532004</v>
      </c>
      <c r="K49" s="177">
        <f t="shared" si="10"/>
        <v>0.6798006</v>
      </c>
      <c r="L49" s="177">
        <f t="shared" si="11"/>
        <v>129.216498048</v>
      </c>
      <c r="M49" s="177">
        <f t="shared" si="12"/>
        <v>193.824747072</v>
      </c>
      <c r="N49" s="179">
        <v>322.19</v>
      </c>
      <c r="O49" s="167"/>
    </row>
    <row r="50" spans="1:15" ht="15" customHeight="1" thickBot="1">
      <c r="A50" s="94">
        <v>72886</v>
      </c>
      <c r="B50" s="139" t="s">
        <v>97</v>
      </c>
      <c r="C50" s="240" t="s">
        <v>35</v>
      </c>
      <c r="D50" s="240"/>
      <c r="E50" s="240"/>
      <c r="F50" s="183" t="s">
        <v>21</v>
      </c>
      <c r="G50" s="100">
        <v>418.17</v>
      </c>
      <c r="H50" s="100">
        <v>1.04</v>
      </c>
      <c r="I50" s="184">
        <f t="shared" si="0"/>
        <v>1.354392</v>
      </c>
      <c r="J50" s="177">
        <f t="shared" si="9"/>
        <v>0.5417568</v>
      </c>
      <c r="K50" s="177">
        <f t="shared" si="10"/>
        <v>0.8126352</v>
      </c>
      <c r="L50" s="177">
        <f t="shared" si="11"/>
        <v>226.54644105600002</v>
      </c>
      <c r="M50" s="177">
        <f t="shared" si="12"/>
        <v>339.819661584</v>
      </c>
      <c r="N50" s="185">
        <v>564.52</v>
      </c>
      <c r="O50" s="167"/>
    </row>
    <row r="51" spans="1:15" ht="15" customHeight="1" thickBot="1">
      <c r="A51" s="86"/>
      <c r="B51" s="48"/>
      <c r="C51" s="62" t="s">
        <v>12</v>
      </c>
      <c r="D51" s="63"/>
      <c r="E51" s="63"/>
      <c r="F51" s="64"/>
      <c r="G51" s="80"/>
      <c r="H51" s="80"/>
      <c r="I51" s="65"/>
      <c r="J51" s="66"/>
      <c r="K51" s="66"/>
      <c r="L51" s="186">
        <f>SUM(L44:L50)</f>
        <v>8623.1599155</v>
      </c>
      <c r="M51" s="186">
        <f>SUM(M44:M50)</f>
        <v>12934.73987325</v>
      </c>
      <c r="N51" s="163">
        <f>SUM(N44:N50)</f>
        <v>21554.149999999998</v>
      </c>
      <c r="O51" s="167"/>
    </row>
    <row r="52" spans="1:15" ht="12.75">
      <c r="A52" s="88"/>
      <c r="B52" s="55"/>
      <c r="C52" s="56"/>
      <c r="D52" s="57"/>
      <c r="E52" s="57"/>
      <c r="F52" s="58"/>
      <c r="G52" s="78"/>
      <c r="H52" s="78"/>
      <c r="I52" s="170"/>
      <c r="J52" s="59"/>
      <c r="K52" s="59"/>
      <c r="L52" s="60"/>
      <c r="M52" s="60"/>
      <c r="N52" s="159"/>
      <c r="O52" s="167"/>
    </row>
    <row r="53" spans="1:15" ht="12.75">
      <c r="A53" s="85"/>
      <c r="B53" s="39">
        <v>5</v>
      </c>
      <c r="C53" s="237" t="s">
        <v>39</v>
      </c>
      <c r="D53" s="238"/>
      <c r="E53" s="238"/>
      <c r="F53" s="28"/>
      <c r="G53" s="79"/>
      <c r="H53" s="79"/>
      <c r="I53" s="176"/>
      <c r="J53" s="29"/>
      <c r="K53" s="29"/>
      <c r="L53" s="29"/>
      <c r="M53" s="29"/>
      <c r="N53" s="160"/>
      <c r="O53" s="167"/>
    </row>
    <row r="54" spans="1:15" ht="13.5" thickBot="1">
      <c r="A54" s="72">
        <v>9537</v>
      </c>
      <c r="B54" s="40" t="s">
        <v>77</v>
      </c>
      <c r="C54" s="229" t="s">
        <v>40</v>
      </c>
      <c r="D54" s="230"/>
      <c r="E54" s="230"/>
      <c r="F54" s="68" t="s">
        <v>18</v>
      </c>
      <c r="G54" s="100">
        <v>5958.54</v>
      </c>
      <c r="H54" s="100">
        <v>1.85</v>
      </c>
      <c r="I54" s="176">
        <f t="shared" si="0"/>
        <v>2.409255</v>
      </c>
      <c r="J54" s="177">
        <f>I54*0.4</f>
        <v>0.9637020000000001</v>
      </c>
      <c r="K54" s="177">
        <f>I54*0.6</f>
        <v>1.4455529999999999</v>
      </c>
      <c r="L54" s="177">
        <f>G54*J54</f>
        <v>5742.25691508</v>
      </c>
      <c r="M54" s="177">
        <f>G54*K54</f>
        <v>8613.38537262</v>
      </c>
      <c r="N54" s="178">
        <v>14360.08</v>
      </c>
      <c r="O54" s="167"/>
    </row>
    <row r="55" spans="1:14" ht="13.5" thickBot="1">
      <c r="A55" s="47"/>
      <c r="B55" s="61"/>
      <c r="C55" s="62" t="s">
        <v>12</v>
      </c>
      <c r="D55" s="63"/>
      <c r="E55" s="63"/>
      <c r="F55" s="64"/>
      <c r="G55" s="80"/>
      <c r="H55" s="80"/>
      <c r="I55" s="65"/>
      <c r="J55" s="66"/>
      <c r="K55" s="66"/>
      <c r="L55" s="67">
        <f>SUM(L54)</f>
        <v>5742.25691508</v>
      </c>
      <c r="M55" s="67">
        <f>SUM(M54)</f>
        <v>8613.38537262</v>
      </c>
      <c r="N55" s="163">
        <f>SUM(N54)</f>
        <v>14360.08</v>
      </c>
    </row>
    <row r="56" spans="1:14" ht="13.5" thickBot="1">
      <c r="A56" s="42"/>
      <c r="B56" s="55"/>
      <c r="C56" s="56"/>
      <c r="D56" s="57"/>
      <c r="E56" s="57"/>
      <c r="F56" s="141"/>
      <c r="G56" s="78"/>
      <c r="H56" s="78"/>
      <c r="I56" s="142"/>
      <c r="J56" s="59"/>
      <c r="K56" s="59"/>
      <c r="L56" s="60"/>
      <c r="M56" s="60"/>
      <c r="N56" s="159"/>
    </row>
    <row r="57" spans="1:14" ht="13.5" thickBot="1">
      <c r="A57" s="47"/>
      <c r="B57" s="143"/>
      <c r="C57" s="49" t="s">
        <v>11</v>
      </c>
      <c r="D57" s="144"/>
      <c r="E57" s="144"/>
      <c r="F57" s="145"/>
      <c r="G57" s="146"/>
      <c r="H57" s="146"/>
      <c r="I57" s="147"/>
      <c r="J57" s="148"/>
      <c r="K57" s="149"/>
      <c r="L57" s="140">
        <f>L11+L25+L42+L51+L55</f>
        <v>161383.62916913402</v>
      </c>
      <c r="M57" s="30">
        <f>M11+M25+M42+M51+M55</f>
        <v>242075.44375370097</v>
      </c>
      <c r="N57" s="161">
        <f>N55+N51+N42+N25+N11</f>
        <v>403375.9</v>
      </c>
    </row>
    <row r="58" spans="2:14" ht="12.75">
      <c r="B58" s="7"/>
      <c r="C58" s="8" t="s">
        <v>102</v>
      </c>
      <c r="D58" s="8"/>
      <c r="E58" s="8"/>
      <c r="F58" s="9"/>
      <c r="G58" s="10"/>
      <c r="H58" s="107"/>
      <c r="I58" s="10"/>
      <c r="J58" s="11"/>
      <c r="K58" s="11"/>
      <c r="L58" s="12"/>
      <c r="M58" s="12"/>
      <c r="N58" s="12"/>
    </row>
    <row r="59" spans="2:16" ht="12.75">
      <c r="B59" s="17"/>
      <c r="C59" s="19"/>
      <c r="D59" s="19"/>
      <c r="E59" s="19"/>
      <c r="F59" s="21"/>
      <c r="G59" s="21"/>
      <c r="H59" s="21"/>
      <c r="I59" s="21"/>
      <c r="J59" s="21"/>
      <c r="K59" s="21"/>
      <c r="L59" s="32"/>
      <c r="M59" s="17"/>
      <c r="N59" s="12"/>
      <c r="O59" s="5"/>
      <c r="P59" s="5"/>
    </row>
    <row r="60" spans="2:14" ht="12.75">
      <c r="B60" s="17"/>
      <c r="C60" s="19"/>
      <c r="D60" s="33" t="s">
        <v>23</v>
      </c>
      <c r="E60" s="22" t="s">
        <v>24</v>
      </c>
      <c r="F60" s="20"/>
      <c r="G60" s="20"/>
      <c r="H60" s="20"/>
      <c r="I60" s="20"/>
      <c r="J60" s="20"/>
      <c r="K60" s="20"/>
      <c r="L60" s="31"/>
      <c r="M60" s="31"/>
      <c r="N60" s="34"/>
    </row>
    <row r="61" spans="2:14" ht="12.75">
      <c r="B61" s="17"/>
      <c r="C61" s="19"/>
      <c r="D61" s="35"/>
      <c r="E61" s="19"/>
      <c r="F61" s="20"/>
      <c r="G61" s="20"/>
      <c r="H61" s="20"/>
      <c r="I61" s="20"/>
      <c r="J61" s="20"/>
      <c r="K61" s="20"/>
      <c r="L61" s="31"/>
      <c r="M61" s="31"/>
      <c r="N61" s="34"/>
    </row>
    <row r="62" spans="3:14" ht="12.75">
      <c r="C62" s="31"/>
      <c r="D62" s="31"/>
      <c r="E62" s="31"/>
      <c r="F62" s="31"/>
      <c r="G62" s="31"/>
      <c r="H62" s="20"/>
      <c r="I62" s="31"/>
      <c r="J62" s="31"/>
      <c r="K62" s="31"/>
      <c r="L62" s="31"/>
      <c r="M62" s="31"/>
      <c r="N62" s="34"/>
    </row>
    <row r="63" spans="3:14" ht="12.75">
      <c r="C63" s="31"/>
      <c r="D63" s="31"/>
      <c r="E63" s="31"/>
      <c r="F63" s="31"/>
      <c r="G63" s="31"/>
      <c r="H63" s="20"/>
      <c r="I63" s="31"/>
      <c r="J63" s="31"/>
      <c r="K63" s="31"/>
      <c r="L63" s="31"/>
      <c r="M63" s="31"/>
      <c r="N63" s="31"/>
    </row>
    <row r="64" spans="3:14" ht="12.75">
      <c r="C64" s="31"/>
      <c r="D64" s="31" t="s">
        <v>25</v>
      </c>
      <c r="E64" s="31"/>
      <c r="F64" s="31"/>
      <c r="G64" s="31"/>
      <c r="H64" s="20"/>
      <c r="I64" s="31"/>
      <c r="J64" s="31"/>
      <c r="K64" s="31"/>
      <c r="L64" s="31"/>
      <c r="M64" s="31" t="s">
        <v>42</v>
      </c>
      <c r="N64" s="31"/>
    </row>
    <row r="65" spans="3:14" ht="12.75">
      <c r="C65" s="31"/>
      <c r="D65" s="31" t="s">
        <v>26</v>
      </c>
      <c r="E65" s="31"/>
      <c r="F65" s="31"/>
      <c r="G65" s="31"/>
      <c r="H65" s="20"/>
      <c r="I65" s="31"/>
      <c r="J65" s="31"/>
      <c r="K65" s="31"/>
      <c r="L65" s="31"/>
      <c r="M65" s="31" t="s">
        <v>43</v>
      </c>
      <c r="N65" s="31"/>
    </row>
    <row r="66" spans="3:14" ht="12.75">
      <c r="C66" s="31"/>
      <c r="D66" s="31"/>
      <c r="E66" s="31"/>
      <c r="F66" s="31"/>
      <c r="G66" s="31"/>
      <c r="H66" s="20"/>
      <c r="I66" s="31"/>
      <c r="J66" s="31"/>
      <c r="K66" s="31"/>
      <c r="L66" s="31"/>
      <c r="M66" s="31"/>
      <c r="N66" s="31"/>
    </row>
    <row r="67" spans="3:14" ht="12.75">
      <c r="C67" s="31"/>
      <c r="D67" s="31"/>
      <c r="E67" s="31"/>
      <c r="F67" s="31"/>
      <c r="G67" s="31"/>
      <c r="H67" s="20"/>
      <c r="I67" s="31"/>
      <c r="J67" s="31"/>
      <c r="K67" s="31"/>
      <c r="L67" s="31"/>
      <c r="M67" s="31"/>
      <c r="N67" s="31"/>
    </row>
    <row r="68" spans="3:14" ht="12.75">
      <c r="C68" s="31"/>
      <c r="D68" s="31"/>
      <c r="E68" s="31"/>
      <c r="F68" s="31"/>
      <c r="G68" s="31"/>
      <c r="H68" s="20"/>
      <c r="I68" s="31"/>
      <c r="J68" s="31"/>
      <c r="K68" s="31"/>
      <c r="L68" s="31"/>
      <c r="M68" s="31"/>
      <c r="N68" s="31"/>
    </row>
    <row r="69" spans="3:14" ht="12.75">
      <c r="C69" s="17"/>
      <c r="D69" s="17"/>
      <c r="E69" s="17"/>
      <c r="F69" s="17"/>
      <c r="G69" s="17"/>
      <c r="H69" s="21"/>
      <c r="I69" s="17"/>
      <c r="J69" s="17"/>
      <c r="K69" s="17"/>
      <c r="L69" s="31"/>
      <c r="M69" s="31"/>
      <c r="N69" s="31"/>
    </row>
  </sheetData>
  <sheetProtection/>
  <mergeCells count="50">
    <mergeCell ref="C53:E53"/>
    <mergeCell ref="C40:E40"/>
    <mergeCell ref="C34:E34"/>
    <mergeCell ref="C35:E35"/>
    <mergeCell ref="C36:E36"/>
    <mergeCell ref="C37:E37"/>
    <mergeCell ref="C38:E38"/>
    <mergeCell ref="C39:E39"/>
    <mergeCell ref="C49:E49"/>
    <mergeCell ref="C50:E50"/>
    <mergeCell ref="C30:E30"/>
    <mergeCell ref="C31:E31"/>
    <mergeCell ref="C32:E32"/>
    <mergeCell ref="C33:E33"/>
    <mergeCell ref="J6:K6"/>
    <mergeCell ref="C7:E7"/>
    <mergeCell ref="C17:E17"/>
    <mergeCell ref="C14:E14"/>
    <mergeCell ref="C18:E18"/>
    <mergeCell ref="C23:E23"/>
    <mergeCell ref="C45:E45"/>
    <mergeCell ref="G6:G7"/>
    <mergeCell ref="C27:E27"/>
    <mergeCell ref="C28:E28"/>
    <mergeCell ref="C29:E29"/>
    <mergeCell ref="C54:E54"/>
    <mergeCell ref="C15:E15"/>
    <mergeCell ref="C43:E43"/>
    <mergeCell ref="C22:E22"/>
    <mergeCell ref="C21:E21"/>
    <mergeCell ref="C48:E48"/>
    <mergeCell ref="C20:E20"/>
    <mergeCell ref="C24:E24"/>
    <mergeCell ref="C41:E41"/>
    <mergeCell ref="L6:M6"/>
    <mergeCell ref="C47:E47"/>
    <mergeCell ref="C44:E44"/>
    <mergeCell ref="C19:E19"/>
    <mergeCell ref="C12:E12"/>
    <mergeCell ref="C16:E16"/>
    <mergeCell ref="B3:F3"/>
    <mergeCell ref="G3:N3"/>
    <mergeCell ref="B4:F4"/>
    <mergeCell ref="G4:N4"/>
    <mergeCell ref="C8:E8"/>
    <mergeCell ref="M5:N5"/>
    <mergeCell ref="B6:F6"/>
    <mergeCell ref="N6:N7"/>
    <mergeCell ref="B5:F5"/>
    <mergeCell ref="G5:L5"/>
  </mergeCells>
  <printOptions/>
  <pageMargins left="1.6929133858267718" right="0.07874015748031496" top="1.3779527559055118" bottom="0.787401574803149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Cliente</cp:lastModifiedBy>
  <cp:lastPrinted>2014-01-10T16:37:23Z</cp:lastPrinted>
  <dcterms:created xsi:type="dcterms:W3CDTF">1998-11-23T09:06:27Z</dcterms:created>
  <dcterms:modified xsi:type="dcterms:W3CDTF">2016-06-07T12:38:17Z</dcterms:modified>
  <cp:category/>
  <cp:version/>
  <cp:contentType/>
  <cp:contentStatus/>
</cp:coreProperties>
</file>